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comments3.xml" ContentType="application/vnd.openxmlformats-officedocument.spreadsheetml.comments+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comments8.xml" ContentType="application/vnd.openxmlformats-officedocument.spreadsheetml.comments+xml"/>
  <Override PartName="/xl/worksheets/sheet6.xml" ContentType="application/vnd.openxmlformats-officedocument.spreadsheetml.worksheet+xml"/>
  <Override PartName="/xl/comments9.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2120" windowHeight="9120" tabRatio="965" activeTab="2"/>
  </bookViews>
  <sheets>
    <sheet name="Main Menu" sheetId="1" r:id="rId1"/>
    <sheet name="TOCChart" sheetId="2" state="hidden" r:id="rId2"/>
    <sheet name="TOC Plan1" sheetId="3" r:id="rId3"/>
    <sheet name="TOC-Reg" sheetId="4" r:id="rId4"/>
    <sheet name="TTHM &amp; HAA5 Plan3" sheetId="5" r:id="rId5"/>
    <sheet name="TTHMGraph" sheetId="6" state="hidden" r:id="rId6"/>
    <sheet name="HAA5Graph" sheetId="7" state="hidden" r:id="rId7"/>
    <sheet name="Chlorine" sheetId="8" r:id="rId8"/>
    <sheet name="Bromate" sheetId="9" state="hidden" r:id="rId9"/>
    <sheet name="Analytical Methods" sheetId="10" r:id="rId10"/>
  </sheets>
  <definedNames>
    <definedName name="_xlnm.Print_Area" localSheetId="9">'Analytical Methods'!$B$4:$C$19</definedName>
    <definedName name="_xlnm.Print_Area" localSheetId="7">'Chlorine'!$B$3:$J$58</definedName>
    <definedName name="_xlnm.Print_Area" localSheetId="0">'Main Menu'!$B$2:$O$43</definedName>
    <definedName name="_xlnm.Print_Area" localSheetId="2">'TOC Plan1'!$B$59:$M$112</definedName>
    <definedName name="_xlnm.Print_Area" localSheetId="3">'TOC-Reg'!$B$3:$E$62</definedName>
    <definedName name="_xlnm.Print_Area" localSheetId="4">'TTHM &amp; HAA5 Plan3'!$B$100:$L$122</definedName>
  </definedNames>
  <calcPr fullCalcOnLoad="1"/>
</workbook>
</file>

<file path=xl/comments3.xml><?xml version="1.0" encoding="utf-8"?>
<comments xmlns="http://schemas.openxmlformats.org/spreadsheetml/2006/main">
  <authors>
    <author>Guy Schott</author>
    <author>AddComputer</author>
  </authors>
  <commentList>
    <comment ref="E9" authorId="0">
      <text>
        <r>
          <rPr>
            <b/>
            <sz val="10"/>
            <rFont val="Tahoma"/>
            <family val="0"/>
          </rPr>
          <t>Source Water:</t>
        </r>
        <r>
          <rPr>
            <sz val="10"/>
            <rFont val="Tahoma"/>
            <family val="2"/>
          </rPr>
          <t xml:space="preserve">  Samples for alkalinity and TOC must be taken of the raw water before any chemical treatment.</t>
        </r>
        <r>
          <rPr>
            <sz val="10"/>
            <rFont val="Tahoma"/>
            <family val="0"/>
          </rPr>
          <t xml:space="preserve">
</t>
        </r>
      </text>
    </comment>
    <comment ref="E37" authorId="0">
      <text>
        <r>
          <rPr>
            <b/>
            <sz val="10"/>
            <rFont val="Tahoma"/>
            <family val="0"/>
          </rPr>
          <t>Source Water:</t>
        </r>
        <r>
          <rPr>
            <sz val="10"/>
            <rFont val="Tahoma"/>
            <family val="2"/>
          </rPr>
          <t xml:space="preserve">  Samples for alkalinity and TOC must be taken of the raw water before any chemical treatment.</t>
        </r>
        <r>
          <rPr>
            <sz val="10"/>
            <rFont val="Tahoma"/>
            <family val="0"/>
          </rPr>
          <t xml:space="preserve">
</t>
        </r>
      </text>
    </comment>
    <comment ref="E64" authorId="0">
      <text>
        <r>
          <rPr>
            <b/>
            <sz val="10"/>
            <rFont val="Tahoma"/>
            <family val="0"/>
          </rPr>
          <t>Source Water:</t>
        </r>
        <r>
          <rPr>
            <sz val="10"/>
            <rFont val="Tahoma"/>
            <family val="2"/>
          </rPr>
          <t xml:space="preserve">  Samples for alkalinity and TOC must be taken of the raw water before any chemical treatment.</t>
        </r>
        <r>
          <rPr>
            <sz val="10"/>
            <rFont val="Tahoma"/>
            <family val="0"/>
          </rPr>
          <t xml:space="preserve">
</t>
        </r>
      </text>
    </comment>
    <comment ref="E92" authorId="0">
      <text>
        <r>
          <rPr>
            <b/>
            <sz val="10"/>
            <rFont val="Tahoma"/>
            <family val="0"/>
          </rPr>
          <t>Source Water:</t>
        </r>
        <r>
          <rPr>
            <sz val="10"/>
            <rFont val="Tahoma"/>
            <family val="2"/>
          </rPr>
          <t xml:space="preserve">  Samples for alkalinity and TOC must be taken of the raw water before any chemical treatment.</t>
        </r>
        <r>
          <rPr>
            <sz val="10"/>
            <rFont val="Tahoma"/>
            <family val="0"/>
          </rPr>
          <t xml:space="preserve">
</t>
        </r>
      </text>
    </comment>
    <comment ref="B4" authorId="1">
      <text>
        <r>
          <rPr>
            <sz val="10"/>
            <rFont val="Tahoma"/>
            <family val="2"/>
          </rPr>
          <t xml:space="preserve">Type in system name here:
</t>
        </r>
      </text>
    </comment>
    <comment ref="G8" authorId="0">
      <text>
        <r>
          <rPr>
            <sz val="10"/>
            <rFont val="Tahoma"/>
            <family val="2"/>
          </rPr>
          <t xml:space="preserve">Type in </t>
        </r>
        <r>
          <rPr>
            <b/>
            <sz val="10"/>
            <rFont val="Tahoma"/>
            <family val="2"/>
          </rPr>
          <t>Step 1</t>
        </r>
        <r>
          <rPr>
            <sz val="10"/>
            <rFont val="Tahoma"/>
            <family val="2"/>
          </rPr>
          <t xml:space="preserve"> or </t>
        </r>
        <r>
          <rPr>
            <b/>
            <sz val="10"/>
            <rFont val="Tahoma"/>
            <family val="2"/>
          </rPr>
          <t>Step 2</t>
        </r>
        <r>
          <rPr>
            <sz val="10"/>
            <rFont val="Tahoma"/>
            <family val="2"/>
          </rPr>
          <t xml:space="preserve"> for each month.</t>
        </r>
        <r>
          <rPr>
            <sz val="10"/>
            <rFont val="Tahoma"/>
            <family val="0"/>
          </rPr>
          <t xml:space="preserve">
</t>
        </r>
      </text>
    </comment>
    <comment ref="H8" authorId="0">
      <text>
        <r>
          <rPr>
            <sz val="10"/>
            <rFont val="Tahoma"/>
            <family val="2"/>
          </rPr>
          <t>Automatically calculated.</t>
        </r>
        <r>
          <rPr>
            <sz val="10"/>
            <rFont val="Tahoma"/>
            <family val="0"/>
          </rPr>
          <t xml:space="preserve">
</t>
        </r>
      </text>
    </comment>
    <comment ref="I8" authorId="0">
      <text>
        <r>
          <rPr>
            <sz val="10"/>
            <rFont val="Tahoma"/>
            <family val="2"/>
          </rPr>
          <t>Automatically determined.</t>
        </r>
        <r>
          <rPr>
            <sz val="10"/>
            <rFont val="Tahoma"/>
            <family val="0"/>
          </rPr>
          <t xml:space="preserve">
</t>
        </r>
      </text>
    </comment>
    <comment ref="J8" authorId="0">
      <text>
        <r>
          <rPr>
            <sz val="10"/>
            <rFont val="Tahoma"/>
            <family val="2"/>
          </rPr>
          <t>Automatically calculated.</t>
        </r>
        <r>
          <rPr>
            <sz val="10"/>
            <rFont val="Tahoma"/>
            <family val="0"/>
          </rPr>
          <t xml:space="preserve">
</t>
        </r>
      </text>
    </comment>
    <comment ref="K8" authorId="0">
      <text>
        <r>
          <rPr>
            <sz val="10"/>
            <rFont val="Tahoma"/>
            <family val="0"/>
          </rPr>
          <t xml:space="preserve">Automatically calculated.
</t>
        </r>
      </text>
    </comment>
    <comment ref="L8" authorId="0">
      <text>
        <r>
          <rPr>
            <sz val="10"/>
            <rFont val="Tahoma"/>
            <family val="0"/>
          </rPr>
          <t xml:space="preserve">Automatically calculated.
</t>
        </r>
      </text>
    </comment>
    <comment ref="G36" authorId="0">
      <text>
        <r>
          <rPr>
            <sz val="10"/>
            <rFont val="Tahoma"/>
            <family val="2"/>
          </rPr>
          <t xml:space="preserve">Type in </t>
        </r>
        <r>
          <rPr>
            <b/>
            <sz val="10"/>
            <rFont val="Tahoma"/>
            <family val="2"/>
          </rPr>
          <t>Step 1</t>
        </r>
        <r>
          <rPr>
            <sz val="10"/>
            <rFont val="Tahoma"/>
            <family val="2"/>
          </rPr>
          <t xml:space="preserve"> or </t>
        </r>
        <r>
          <rPr>
            <b/>
            <sz val="10"/>
            <rFont val="Tahoma"/>
            <family val="2"/>
          </rPr>
          <t>Step 2</t>
        </r>
        <r>
          <rPr>
            <sz val="10"/>
            <rFont val="Tahoma"/>
            <family val="2"/>
          </rPr>
          <t xml:space="preserve"> for each month.</t>
        </r>
        <r>
          <rPr>
            <sz val="10"/>
            <rFont val="Tahoma"/>
            <family val="0"/>
          </rPr>
          <t xml:space="preserve">
</t>
        </r>
      </text>
    </comment>
    <comment ref="H36" authorId="0">
      <text>
        <r>
          <rPr>
            <sz val="10"/>
            <rFont val="Tahoma"/>
            <family val="2"/>
          </rPr>
          <t>Automatically calculated.</t>
        </r>
        <r>
          <rPr>
            <sz val="10"/>
            <rFont val="Tahoma"/>
            <family val="0"/>
          </rPr>
          <t xml:space="preserve">
</t>
        </r>
      </text>
    </comment>
    <comment ref="I36" authorId="0">
      <text>
        <r>
          <rPr>
            <sz val="10"/>
            <rFont val="Tahoma"/>
            <family val="2"/>
          </rPr>
          <t>Automatically determined.</t>
        </r>
        <r>
          <rPr>
            <sz val="10"/>
            <rFont val="Tahoma"/>
            <family val="0"/>
          </rPr>
          <t xml:space="preserve">
</t>
        </r>
      </text>
    </comment>
    <comment ref="J36" authorId="0">
      <text>
        <r>
          <rPr>
            <sz val="10"/>
            <rFont val="Tahoma"/>
            <family val="2"/>
          </rPr>
          <t>Automatically calculated.</t>
        </r>
        <r>
          <rPr>
            <sz val="10"/>
            <rFont val="Tahoma"/>
            <family val="0"/>
          </rPr>
          <t xml:space="preserve">
</t>
        </r>
      </text>
    </comment>
    <comment ref="K36" authorId="0">
      <text>
        <r>
          <rPr>
            <sz val="10"/>
            <rFont val="Tahoma"/>
            <family val="0"/>
          </rPr>
          <t xml:space="preserve">Automatically calculated.
</t>
        </r>
      </text>
    </comment>
    <comment ref="L36" authorId="0">
      <text>
        <r>
          <rPr>
            <sz val="10"/>
            <rFont val="Tahoma"/>
            <family val="0"/>
          </rPr>
          <t xml:space="preserve">Automatically calculated.
</t>
        </r>
      </text>
    </comment>
    <comment ref="G63" authorId="0">
      <text>
        <r>
          <rPr>
            <sz val="10"/>
            <rFont val="Tahoma"/>
            <family val="2"/>
          </rPr>
          <t xml:space="preserve">Type in </t>
        </r>
        <r>
          <rPr>
            <b/>
            <sz val="10"/>
            <rFont val="Tahoma"/>
            <family val="2"/>
          </rPr>
          <t>Step 1</t>
        </r>
        <r>
          <rPr>
            <sz val="10"/>
            <rFont val="Tahoma"/>
            <family val="2"/>
          </rPr>
          <t xml:space="preserve"> or </t>
        </r>
        <r>
          <rPr>
            <b/>
            <sz val="10"/>
            <rFont val="Tahoma"/>
            <family val="2"/>
          </rPr>
          <t>Step 2</t>
        </r>
        <r>
          <rPr>
            <sz val="10"/>
            <rFont val="Tahoma"/>
            <family val="2"/>
          </rPr>
          <t xml:space="preserve"> for each month.</t>
        </r>
        <r>
          <rPr>
            <sz val="10"/>
            <rFont val="Tahoma"/>
            <family val="0"/>
          </rPr>
          <t xml:space="preserve">
</t>
        </r>
      </text>
    </comment>
    <comment ref="H63" authorId="0">
      <text>
        <r>
          <rPr>
            <sz val="10"/>
            <rFont val="Tahoma"/>
            <family val="2"/>
          </rPr>
          <t>Automatically calculated.</t>
        </r>
        <r>
          <rPr>
            <sz val="10"/>
            <rFont val="Tahoma"/>
            <family val="0"/>
          </rPr>
          <t xml:space="preserve">
</t>
        </r>
      </text>
    </comment>
    <comment ref="I63" authorId="0">
      <text>
        <r>
          <rPr>
            <sz val="10"/>
            <rFont val="Tahoma"/>
            <family val="2"/>
          </rPr>
          <t>Automatically determined.</t>
        </r>
        <r>
          <rPr>
            <sz val="10"/>
            <rFont val="Tahoma"/>
            <family val="0"/>
          </rPr>
          <t xml:space="preserve">
</t>
        </r>
      </text>
    </comment>
    <comment ref="J63" authorId="0">
      <text>
        <r>
          <rPr>
            <sz val="10"/>
            <rFont val="Tahoma"/>
            <family val="2"/>
          </rPr>
          <t>Automatically calculated.</t>
        </r>
        <r>
          <rPr>
            <sz val="10"/>
            <rFont val="Tahoma"/>
            <family val="0"/>
          </rPr>
          <t xml:space="preserve">
</t>
        </r>
      </text>
    </comment>
    <comment ref="K63" authorId="0">
      <text>
        <r>
          <rPr>
            <sz val="10"/>
            <rFont val="Tahoma"/>
            <family val="0"/>
          </rPr>
          <t xml:space="preserve">Automatically calculated.
</t>
        </r>
      </text>
    </comment>
    <comment ref="L63" authorId="0">
      <text>
        <r>
          <rPr>
            <sz val="10"/>
            <rFont val="Tahoma"/>
            <family val="0"/>
          </rPr>
          <t xml:space="preserve">Automatically calculated.
</t>
        </r>
      </text>
    </comment>
    <comment ref="G91" authorId="0">
      <text>
        <r>
          <rPr>
            <sz val="10"/>
            <rFont val="Tahoma"/>
            <family val="2"/>
          </rPr>
          <t xml:space="preserve">Type in </t>
        </r>
        <r>
          <rPr>
            <b/>
            <sz val="10"/>
            <rFont val="Tahoma"/>
            <family val="2"/>
          </rPr>
          <t>Step 1</t>
        </r>
        <r>
          <rPr>
            <sz val="10"/>
            <rFont val="Tahoma"/>
            <family val="2"/>
          </rPr>
          <t xml:space="preserve"> or </t>
        </r>
        <r>
          <rPr>
            <b/>
            <sz val="10"/>
            <rFont val="Tahoma"/>
            <family val="2"/>
          </rPr>
          <t>Step 2</t>
        </r>
        <r>
          <rPr>
            <sz val="10"/>
            <rFont val="Tahoma"/>
            <family val="2"/>
          </rPr>
          <t xml:space="preserve"> for each month.</t>
        </r>
        <r>
          <rPr>
            <sz val="10"/>
            <rFont val="Tahoma"/>
            <family val="0"/>
          </rPr>
          <t xml:space="preserve">
</t>
        </r>
      </text>
    </comment>
    <comment ref="H91" authorId="0">
      <text>
        <r>
          <rPr>
            <sz val="10"/>
            <rFont val="Tahoma"/>
            <family val="2"/>
          </rPr>
          <t>Automatically calculated.</t>
        </r>
        <r>
          <rPr>
            <sz val="10"/>
            <rFont val="Tahoma"/>
            <family val="0"/>
          </rPr>
          <t xml:space="preserve">
</t>
        </r>
      </text>
    </comment>
    <comment ref="I91" authorId="0">
      <text>
        <r>
          <rPr>
            <sz val="10"/>
            <rFont val="Tahoma"/>
            <family val="2"/>
          </rPr>
          <t>Automatically determined.</t>
        </r>
        <r>
          <rPr>
            <sz val="10"/>
            <rFont val="Tahoma"/>
            <family val="0"/>
          </rPr>
          <t xml:space="preserve">
</t>
        </r>
      </text>
    </comment>
    <comment ref="J91" authorId="0">
      <text>
        <r>
          <rPr>
            <sz val="10"/>
            <rFont val="Tahoma"/>
            <family val="2"/>
          </rPr>
          <t>Automatically calculated.</t>
        </r>
        <r>
          <rPr>
            <sz val="10"/>
            <rFont val="Tahoma"/>
            <family val="0"/>
          </rPr>
          <t xml:space="preserve">
</t>
        </r>
      </text>
    </comment>
    <comment ref="K91" authorId="0">
      <text>
        <r>
          <rPr>
            <sz val="10"/>
            <rFont val="Tahoma"/>
            <family val="0"/>
          </rPr>
          <t xml:space="preserve">Automatically calculated.
</t>
        </r>
      </text>
    </comment>
    <comment ref="L91" authorId="0">
      <text>
        <r>
          <rPr>
            <sz val="10"/>
            <rFont val="Tahoma"/>
            <family val="0"/>
          </rPr>
          <t xml:space="preserve">Automatically calculated.
</t>
        </r>
      </text>
    </comment>
    <comment ref="M8" authorId="0">
      <text>
        <r>
          <rPr>
            <sz val="10"/>
            <rFont val="Tahoma"/>
            <family val="2"/>
          </rPr>
          <t xml:space="preserve">Automatically Determined.
</t>
        </r>
        <r>
          <rPr>
            <sz val="10"/>
            <rFont val="Tahoma"/>
            <family val="0"/>
          </rPr>
          <t xml:space="preserve">
</t>
        </r>
      </text>
    </comment>
    <comment ref="M36" authorId="0">
      <text>
        <r>
          <rPr>
            <sz val="10"/>
            <rFont val="Tahoma"/>
            <family val="2"/>
          </rPr>
          <t xml:space="preserve">Automatically Determined.
</t>
        </r>
        <r>
          <rPr>
            <sz val="10"/>
            <rFont val="Tahoma"/>
            <family val="0"/>
          </rPr>
          <t xml:space="preserve">
</t>
        </r>
      </text>
    </comment>
    <comment ref="M63" authorId="0">
      <text>
        <r>
          <rPr>
            <sz val="10"/>
            <rFont val="Tahoma"/>
            <family val="2"/>
          </rPr>
          <t xml:space="preserve">Automatically Determined.
</t>
        </r>
        <r>
          <rPr>
            <sz val="10"/>
            <rFont val="Tahoma"/>
            <family val="0"/>
          </rPr>
          <t xml:space="preserve">
</t>
        </r>
      </text>
    </comment>
    <comment ref="M91" authorId="0">
      <text>
        <r>
          <rPr>
            <sz val="10"/>
            <rFont val="Tahoma"/>
            <family val="2"/>
          </rPr>
          <t xml:space="preserve">Automatically Determined.
</t>
        </r>
        <r>
          <rPr>
            <sz val="10"/>
            <rFont val="Tahoma"/>
            <family val="0"/>
          </rPr>
          <t xml:space="preserve">
</t>
        </r>
      </text>
    </comment>
    <comment ref="AP9" authorId="0">
      <text>
        <r>
          <rPr>
            <b/>
            <sz val="10"/>
            <rFont val="Tahoma"/>
            <family val="0"/>
          </rPr>
          <t>Source Water:</t>
        </r>
        <r>
          <rPr>
            <sz val="10"/>
            <rFont val="Tahoma"/>
            <family val="2"/>
          </rPr>
          <t xml:space="preserve">  Samples for alkalinity and TOC must be taken of the raw water before any chemical treatment.</t>
        </r>
        <r>
          <rPr>
            <sz val="10"/>
            <rFont val="Tahoma"/>
            <family val="0"/>
          </rPr>
          <t xml:space="preserve">
</t>
        </r>
      </text>
    </comment>
    <comment ref="G118" authorId="0">
      <text>
        <r>
          <rPr>
            <sz val="10"/>
            <rFont val="Tahoma"/>
            <family val="2"/>
          </rPr>
          <t xml:space="preserve">Type in </t>
        </r>
        <r>
          <rPr>
            <b/>
            <sz val="10"/>
            <rFont val="Tahoma"/>
            <family val="2"/>
          </rPr>
          <t>Step 1</t>
        </r>
        <r>
          <rPr>
            <sz val="10"/>
            <rFont val="Tahoma"/>
            <family val="2"/>
          </rPr>
          <t xml:space="preserve"> or </t>
        </r>
        <r>
          <rPr>
            <b/>
            <sz val="10"/>
            <rFont val="Tahoma"/>
            <family val="2"/>
          </rPr>
          <t>Step 2</t>
        </r>
        <r>
          <rPr>
            <sz val="10"/>
            <rFont val="Tahoma"/>
            <family val="2"/>
          </rPr>
          <t xml:space="preserve"> for each month.</t>
        </r>
        <r>
          <rPr>
            <sz val="10"/>
            <rFont val="Tahoma"/>
            <family val="0"/>
          </rPr>
          <t xml:space="preserve">
</t>
        </r>
      </text>
    </comment>
    <comment ref="H118" authorId="0">
      <text>
        <r>
          <rPr>
            <sz val="10"/>
            <rFont val="Tahoma"/>
            <family val="2"/>
          </rPr>
          <t>Automatically calculated.</t>
        </r>
        <r>
          <rPr>
            <sz val="10"/>
            <rFont val="Tahoma"/>
            <family val="0"/>
          </rPr>
          <t xml:space="preserve">
</t>
        </r>
      </text>
    </comment>
    <comment ref="I118" authorId="0">
      <text>
        <r>
          <rPr>
            <sz val="10"/>
            <rFont val="Tahoma"/>
            <family val="2"/>
          </rPr>
          <t>Automatically determined.</t>
        </r>
        <r>
          <rPr>
            <sz val="10"/>
            <rFont val="Tahoma"/>
            <family val="0"/>
          </rPr>
          <t xml:space="preserve">
</t>
        </r>
      </text>
    </comment>
    <comment ref="J118" authorId="0">
      <text>
        <r>
          <rPr>
            <sz val="10"/>
            <rFont val="Tahoma"/>
            <family val="2"/>
          </rPr>
          <t>Automatically calculated.</t>
        </r>
        <r>
          <rPr>
            <sz val="10"/>
            <rFont val="Tahoma"/>
            <family val="0"/>
          </rPr>
          <t xml:space="preserve">
</t>
        </r>
      </text>
    </comment>
    <comment ref="K118" authorId="0">
      <text>
        <r>
          <rPr>
            <sz val="10"/>
            <rFont val="Tahoma"/>
            <family val="0"/>
          </rPr>
          <t xml:space="preserve">Automatically calculated.
</t>
        </r>
      </text>
    </comment>
    <comment ref="L118" authorId="0">
      <text>
        <r>
          <rPr>
            <sz val="10"/>
            <rFont val="Tahoma"/>
            <family val="0"/>
          </rPr>
          <t xml:space="preserve">Automatically calculated.
</t>
        </r>
      </text>
    </comment>
    <comment ref="M118" authorId="0">
      <text>
        <r>
          <rPr>
            <sz val="10"/>
            <rFont val="Tahoma"/>
            <family val="2"/>
          </rPr>
          <t xml:space="preserve">Automatically Determined.
</t>
        </r>
        <r>
          <rPr>
            <sz val="10"/>
            <rFont val="Tahoma"/>
            <family val="0"/>
          </rPr>
          <t xml:space="preserve">
</t>
        </r>
      </text>
    </comment>
    <comment ref="E119" authorId="0">
      <text>
        <r>
          <rPr>
            <b/>
            <sz val="10"/>
            <rFont val="Tahoma"/>
            <family val="0"/>
          </rPr>
          <t>Source Water:</t>
        </r>
        <r>
          <rPr>
            <sz val="10"/>
            <rFont val="Tahoma"/>
            <family val="2"/>
          </rPr>
          <t xml:space="preserve">  Samples for alkalinity and TOC must be taken of the raw water before any chemical treatment.</t>
        </r>
        <r>
          <rPr>
            <sz val="10"/>
            <rFont val="Tahoma"/>
            <family val="0"/>
          </rPr>
          <t xml:space="preserve">
</t>
        </r>
      </text>
    </comment>
    <comment ref="G145" authorId="0">
      <text>
        <r>
          <rPr>
            <sz val="10"/>
            <rFont val="Tahoma"/>
            <family val="2"/>
          </rPr>
          <t xml:space="preserve">Type in </t>
        </r>
        <r>
          <rPr>
            <b/>
            <sz val="10"/>
            <rFont val="Tahoma"/>
            <family val="2"/>
          </rPr>
          <t>Step 1</t>
        </r>
        <r>
          <rPr>
            <sz val="10"/>
            <rFont val="Tahoma"/>
            <family val="2"/>
          </rPr>
          <t xml:space="preserve"> or </t>
        </r>
        <r>
          <rPr>
            <b/>
            <sz val="10"/>
            <rFont val="Tahoma"/>
            <family val="2"/>
          </rPr>
          <t>Step 2</t>
        </r>
        <r>
          <rPr>
            <sz val="10"/>
            <rFont val="Tahoma"/>
            <family val="2"/>
          </rPr>
          <t xml:space="preserve"> for each month.</t>
        </r>
        <r>
          <rPr>
            <sz val="10"/>
            <rFont val="Tahoma"/>
            <family val="0"/>
          </rPr>
          <t xml:space="preserve">
</t>
        </r>
      </text>
    </comment>
    <comment ref="H145" authorId="0">
      <text>
        <r>
          <rPr>
            <sz val="10"/>
            <rFont val="Tahoma"/>
            <family val="2"/>
          </rPr>
          <t>Automatically calculated.</t>
        </r>
        <r>
          <rPr>
            <sz val="10"/>
            <rFont val="Tahoma"/>
            <family val="0"/>
          </rPr>
          <t xml:space="preserve">
</t>
        </r>
      </text>
    </comment>
    <comment ref="I145" authorId="0">
      <text>
        <r>
          <rPr>
            <sz val="10"/>
            <rFont val="Tahoma"/>
            <family val="2"/>
          </rPr>
          <t>Automatically determined.</t>
        </r>
        <r>
          <rPr>
            <sz val="10"/>
            <rFont val="Tahoma"/>
            <family val="0"/>
          </rPr>
          <t xml:space="preserve">
</t>
        </r>
      </text>
    </comment>
    <comment ref="J145" authorId="0">
      <text>
        <r>
          <rPr>
            <sz val="10"/>
            <rFont val="Tahoma"/>
            <family val="2"/>
          </rPr>
          <t>Automatically calculated.</t>
        </r>
        <r>
          <rPr>
            <sz val="10"/>
            <rFont val="Tahoma"/>
            <family val="0"/>
          </rPr>
          <t xml:space="preserve">
</t>
        </r>
      </text>
    </comment>
    <comment ref="K145" authorId="0">
      <text>
        <r>
          <rPr>
            <sz val="10"/>
            <rFont val="Tahoma"/>
            <family val="0"/>
          </rPr>
          <t xml:space="preserve">Automatically calculated.
</t>
        </r>
      </text>
    </comment>
    <comment ref="L145" authorId="0">
      <text>
        <r>
          <rPr>
            <sz val="10"/>
            <rFont val="Tahoma"/>
            <family val="0"/>
          </rPr>
          <t xml:space="preserve">Automatically calculated.
</t>
        </r>
      </text>
    </comment>
    <comment ref="M145" authorId="0">
      <text>
        <r>
          <rPr>
            <sz val="10"/>
            <rFont val="Tahoma"/>
            <family val="2"/>
          </rPr>
          <t xml:space="preserve">Automatically Determined.
</t>
        </r>
        <r>
          <rPr>
            <sz val="10"/>
            <rFont val="Tahoma"/>
            <family val="0"/>
          </rPr>
          <t xml:space="preserve">
</t>
        </r>
      </text>
    </comment>
    <comment ref="E146" authorId="0">
      <text>
        <r>
          <rPr>
            <b/>
            <sz val="10"/>
            <rFont val="Tahoma"/>
            <family val="0"/>
          </rPr>
          <t>Source Water:</t>
        </r>
        <r>
          <rPr>
            <sz val="10"/>
            <rFont val="Tahoma"/>
            <family val="2"/>
          </rPr>
          <t xml:space="preserve">  Samples for alkalinity and TOC must be taken of the raw water before any chemical treatment.</t>
        </r>
        <r>
          <rPr>
            <sz val="10"/>
            <rFont val="Tahoma"/>
            <family val="0"/>
          </rPr>
          <t xml:space="preserve">
</t>
        </r>
      </text>
    </comment>
    <comment ref="G172" authorId="0">
      <text>
        <r>
          <rPr>
            <sz val="10"/>
            <rFont val="Tahoma"/>
            <family val="2"/>
          </rPr>
          <t xml:space="preserve">Type in </t>
        </r>
        <r>
          <rPr>
            <b/>
            <sz val="10"/>
            <rFont val="Tahoma"/>
            <family val="2"/>
          </rPr>
          <t>Step 1</t>
        </r>
        <r>
          <rPr>
            <sz val="10"/>
            <rFont val="Tahoma"/>
            <family val="2"/>
          </rPr>
          <t xml:space="preserve"> or </t>
        </r>
        <r>
          <rPr>
            <b/>
            <sz val="10"/>
            <rFont val="Tahoma"/>
            <family val="2"/>
          </rPr>
          <t>Step 2</t>
        </r>
        <r>
          <rPr>
            <sz val="10"/>
            <rFont val="Tahoma"/>
            <family val="2"/>
          </rPr>
          <t xml:space="preserve"> for each month.</t>
        </r>
        <r>
          <rPr>
            <sz val="10"/>
            <rFont val="Tahoma"/>
            <family val="0"/>
          </rPr>
          <t xml:space="preserve">
</t>
        </r>
      </text>
    </comment>
    <comment ref="H172" authorId="0">
      <text>
        <r>
          <rPr>
            <sz val="10"/>
            <rFont val="Tahoma"/>
            <family val="2"/>
          </rPr>
          <t>Automatically calculated.</t>
        </r>
        <r>
          <rPr>
            <sz val="10"/>
            <rFont val="Tahoma"/>
            <family val="0"/>
          </rPr>
          <t xml:space="preserve">
</t>
        </r>
      </text>
    </comment>
    <comment ref="I172" authorId="0">
      <text>
        <r>
          <rPr>
            <sz val="10"/>
            <rFont val="Tahoma"/>
            <family val="2"/>
          </rPr>
          <t>Automatically determined.</t>
        </r>
        <r>
          <rPr>
            <sz val="10"/>
            <rFont val="Tahoma"/>
            <family val="0"/>
          </rPr>
          <t xml:space="preserve">
</t>
        </r>
      </text>
    </comment>
    <comment ref="J172" authorId="0">
      <text>
        <r>
          <rPr>
            <sz val="10"/>
            <rFont val="Tahoma"/>
            <family val="2"/>
          </rPr>
          <t>Automatically calculated.</t>
        </r>
        <r>
          <rPr>
            <sz val="10"/>
            <rFont val="Tahoma"/>
            <family val="0"/>
          </rPr>
          <t xml:space="preserve">
</t>
        </r>
      </text>
    </comment>
    <comment ref="K172" authorId="0">
      <text>
        <r>
          <rPr>
            <sz val="10"/>
            <rFont val="Tahoma"/>
            <family val="0"/>
          </rPr>
          <t xml:space="preserve">Automatically calculated.
</t>
        </r>
      </text>
    </comment>
    <comment ref="L172" authorId="0">
      <text>
        <r>
          <rPr>
            <sz val="10"/>
            <rFont val="Tahoma"/>
            <family val="0"/>
          </rPr>
          <t xml:space="preserve">Automatically calculated.
</t>
        </r>
      </text>
    </comment>
    <comment ref="M172" authorId="0">
      <text>
        <r>
          <rPr>
            <sz val="10"/>
            <rFont val="Tahoma"/>
            <family val="2"/>
          </rPr>
          <t xml:space="preserve">Automatically Determined.
</t>
        </r>
        <r>
          <rPr>
            <sz val="10"/>
            <rFont val="Tahoma"/>
            <family val="0"/>
          </rPr>
          <t xml:space="preserve">
</t>
        </r>
      </text>
    </comment>
    <comment ref="E173" authorId="0">
      <text>
        <r>
          <rPr>
            <b/>
            <sz val="10"/>
            <rFont val="Tahoma"/>
            <family val="0"/>
          </rPr>
          <t>Source Water:</t>
        </r>
        <r>
          <rPr>
            <sz val="10"/>
            <rFont val="Tahoma"/>
            <family val="2"/>
          </rPr>
          <t xml:space="preserve">  Samples for alkalinity and TOC must be taken of the raw water before any chemical treatment.</t>
        </r>
        <r>
          <rPr>
            <sz val="10"/>
            <rFont val="Tahoma"/>
            <family val="0"/>
          </rPr>
          <t xml:space="preserve">
</t>
        </r>
      </text>
    </comment>
    <comment ref="G199" authorId="0">
      <text>
        <r>
          <rPr>
            <sz val="10"/>
            <rFont val="Tahoma"/>
            <family val="2"/>
          </rPr>
          <t xml:space="preserve">Type in </t>
        </r>
        <r>
          <rPr>
            <b/>
            <sz val="10"/>
            <rFont val="Tahoma"/>
            <family val="2"/>
          </rPr>
          <t>Step 1</t>
        </r>
        <r>
          <rPr>
            <sz val="10"/>
            <rFont val="Tahoma"/>
            <family val="2"/>
          </rPr>
          <t xml:space="preserve"> or </t>
        </r>
        <r>
          <rPr>
            <b/>
            <sz val="10"/>
            <rFont val="Tahoma"/>
            <family val="2"/>
          </rPr>
          <t>Step 2</t>
        </r>
        <r>
          <rPr>
            <sz val="10"/>
            <rFont val="Tahoma"/>
            <family val="2"/>
          </rPr>
          <t xml:space="preserve"> for each month.</t>
        </r>
        <r>
          <rPr>
            <sz val="10"/>
            <rFont val="Tahoma"/>
            <family val="0"/>
          </rPr>
          <t xml:space="preserve">
</t>
        </r>
      </text>
    </comment>
    <comment ref="H199" authorId="0">
      <text>
        <r>
          <rPr>
            <sz val="10"/>
            <rFont val="Tahoma"/>
            <family val="2"/>
          </rPr>
          <t>Automatically calculated.</t>
        </r>
        <r>
          <rPr>
            <sz val="10"/>
            <rFont val="Tahoma"/>
            <family val="0"/>
          </rPr>
          <t xml:space="preserve">
</t>
        </r>
      </text>
    </comment>
    <comment ref="I199" authorId="0">
      <text>
        <r>
          <rPr>
            <sz val="10"/>
            <rFont val="Tahoma"/>
            <family val="2"/>
          </rPr>
          <t>Automatically determined.</t>
        </r>
        <r>
          <rPr>
            <sz val="10"/>
            <rFont val="Tahoma"/>
            <family val="0"/>
          </rPr>
          <t xml:space="preserve">
</t>
        </r>
      </text>
    </comment>
    <comment ref="J199" authorId="0">
      <text>
        <r>
          <rPr>
            <sz val="10"/>
            <rFont val="Tahoma"/>
            <family val="2"/>
          </rPr>
          <t>Automatically calculated.</t>
        </r>
        <r>
          <rPr>
            <sz val="10"/>
            <rFont val="Tahoma"/>
            <family val="0"/>
          </rPr>
          <t xml:space="preserve">
</t>
        </r>
      </text>
    </comment>
    <comment ref="K199" authorId="0">
      <text>
        <r>
          <rPr>
            <sz val="10"/>
            <rFont val="Tahoma"/>
            <family val="0"/>
          </rPr>
          <t xml:space="preserve">Automatically calculated.
</t>
        </r>
      </text>
    </comment>
    <comment ref="L199" authorId="0">
      <text>
        <r>
          <rPr>
            <sz val="10"/>
            <rFont val="Tahoma"/>
            <family val="0"/>
          </rPr>
          <t xml:space="preserve">Automatically calculated.
</t>
        </r>
      </text>
    </comment>
    <comment ref="M199" authorId="0">
      <text>
        <r>
          <rPr>
            <sz val="10"/>
            <rFont val="Tahoma"/>
            <family val="2"/>
          </rPr>
          <t xml:space="preserve">Automatically Determined.
</t>
        </r>
        <r>
          <rPr>
            <sz val="10"/>
            <rFont val="Tahoma"/>
            <family val="0"/>
          </rPr>
          <t xml:space="preserve">
</t>
        </r>
      </text>
    </comment>
    <comment ref="E200" authorId="0">
      <text>
        <r>
          <rPr>
            <b/>
            <sz val="10"/>
            <rFont val="Tahoma"/>
            <family val="0"/>
          </rPr>
          <t>Source Water:</t>
        </r>
        <r>
          <rPr>
            <sz val="10"/>
            <rFont val="Tahoma"/>
            <family val="2"/>
          </rPr>
          <t xml:space="preserve">  Samples for alkalinity and TOC must be taken of the raw water before any chemical treatment.</t>
        </r>
        <r>
          <rPr>
            <sz val="10"/>
            <rFont val="Tahoma"/>
            <family val="0"/>
          </rPr>
          <t xml:space="preserve">
</t>
        </r>
      </text>
    </comment>
  </commentList>
</comments>
</file>

<file path=xl/comments5.xml><?xml version="1.0" encoding="utf-8"?>
<comments xmlns="http://schemas.openxmlformats.org/spreadsheetml/2006/main">
  <authors>
    <author>AddComputer</author>
    <author>Guy Schott</author>
  </authors>
  <commentList>
    <comment ref="C9" authorId="0">
      <text>
        <r>
          <rPr>
            <b/>
            <sz val="8"/>
            <rFont val="Tahoma"/>
            <family val="0"/>
          </rPr>
          <t xml:space="preserve">Month:  </t>
        </r>
        <r>
          <rPr>
            <sz val="8"/>
            <rFont val="Tahoma"/>
            <family val="2"/>
          </rPr>
          <t>Enter month of quarter that sample set was taken.</t>
        </r>
        <r>
          <rPr>
            <sz val="8"/>
            <rFont val="Tahoma"/>
            <family val="0"/>
          </rPr>
          <t xml:space="preserve">
</t>
        </r>
      </text>
    </comment>
    <comment ref="C33" authorId="0">
      <text>
        <r>
          <rPr>
            <b/>
            <sz val="8"/>
            <rFont val="Tahoma"/>
            <family val="0"/>
          </rPr>
          <t xml:space="preserve">Month:  </t>
        </r>
        <r>
          <rPr>
            <sz val="8"/>
            <rFont val="Tahoma"/>
            <family val="2"/>
          </rPr>
          <t>Enter month of quarter that sample set was taken.</t>
        </r>
        <r>
          <rPr>
            <sz val="8"/>
            <rFont val="Tahoma"/>
            <family val="0"/>
          </rPr>
          <t xml:space="preserve">
</t>
        </r>
      </text>
    </comment>
    <comment ref="C20" authorId="0">
      <text>
        <r>
          <rPr>
            <b/>
            <sz val="8"/>
            <rFont val="Tahoma"/>
            <family val="0"/>
          </rPr>
          <t xml:space="preserve">Sites:  </t>
        </r>
        <r>
          <rPr>
            <sz val="8"/>
            <rFont val="Tahoma"/>
            <family val="2"/>
          </rPr>
          <t>Enter name and/or address of sample site(s).</t>
        </r>
        <r>
          <rPr>
            <sz val="8"/>
            <rFont val="Tahoma"/>
            <family val="0"/>
          </rPr>
          <t xml:space="preserve">
</t>
        </r>
      </text>
    </comment>
    <comment ref="C44" authorId="0">
      <text>
        <r>
          <rPr>
            <b/>
            <sz val="8"/>
            <rFont val="Tahoma"/>
            <family val="0"/>
          </rPr>
          <t xml:space="preserve">Sites:  </t>
        </r>
        <r>
          <rPr>
            <sz val="8"/>
            <rFont val="Tahoma"/>
            <family val="2"/>
          </rPr>
          <t>Enter name and/or address of sample site(s).</t>
        </r>
        <r>
          <rPr>
            <sz val="8"/>
            <rFont val="Tahoma"/>
            <family val="0"/>
          </rPr>
          <t xml:space="preserve">
</t>
        </r>
      </text>
    </comment>
    <comment ref="C57" authorId="0">
      <text>
        <r>
          <rPr>
            <b/>
            <sz val="8"/>
            <rFont val="Tahoma"/>
            <family val="0"/>
          </rPr>
          <t xml:space="preserve">Month:  </t>
        </r>
        <r>
          <rPr>
            <sz val="8"/>
            <rFont val="Tahoma"/>
            <family val="2"/>
          </rPr>
          <t>Enter month of quarter that sample set was taken.</t>
        </r>
        <r>
          <rPr>
            <sz val="8"/>
            <rFont val="Tahoma"/>
            <family val="0"/>
          </rPr>
          <t xml:space="preserve">
</t>
        </r>
      </text>
    </comment>
    <comment ref="C81" authorId="0">
      <text>
        <r>
          <rPr>
            <b/>
            <sz val="8"/>
            <rFont val="Tahoma"/>
            <family val="0"/>
          </rPr>
          <t xml:space="preserve">Month:  </t>
        </r>
        <r>
          <rPr>
            <sz val="8"/>
            <rFont val="Tahoma"/>
            <family val="2"/>
          </rPr>
          <t>Enter month of quarter that sample set was taken.</t>
        </r>
        <r>
          <rPr>
            <sz val="8"/>
            <rFont val="Tahoma"/>
            <family val="0"/>
          </rPr>
          <t xml:space="preserve">
</t>
        </r>
      </text>
    </comment>
    <comment ref="C68" authorId="0">
      <text>
        <r>
          <rPr>
            <b/>
            <sz val="8"/>
            <rFont val="Tahoma"/>
            <family val="0"/>
          </rPr>
          <t xml:space="preserve">Sites:  </t>
        </r>
        <r>
          <rPr>
            <sz val="8"/>
            <rFont val="Tahoma"/>
            <family val="2"/>
          </rPr>
          <t>Enter name and/or address of sample site(s).</t>
        </r>
        <r>
          <rPr>
            <sz val="8"/>
            <rFont val="Tahoma"/>
            <family val="0"/>
          </rPr>
          <t xml:space="preserve">
</t>
        </r>
      </text>
    </comment>
    <comment ref="C92" authorId="0">
      <text>
        <r>
          <rPr>
            <b/>
            <sz val="8"/>
            <rFont val="Tahoma"/>
            <family val="0"/>
          </rPr>
          <t xml:space="preserve">Sites:  </t>
        </r>
        <r>
          <rPr>
            <sz val="8"/>
            <rFont val="Tahoma"/>
            <family val="2"/>
          </rPr>
          <t>Enter name and/or address of sample site(s).</t>
        </r>
        <r>
          <rPr>
            <sz val="8"/>
            <rFont val="Tahoma"/>
            <family val="0"/>
          </rPr>
          <t xml:space="preserve">
</t>
        </r>
      </text>
    </comment>
    <comment ref="B4" authorId="0">
      <text>
        <r>
          <rPr>
            <sz val="10"/>
            <rFont val="Tahoma"/>
            <family val="2"/>
          </rPr>
          <t xml:space="preserve">Type in system name here:
</t>
        </r>
      </text>
    </comment>
    <comment ref="J8" authorId="1">
      <text>
        <r>
          <rPr>
            <sz val="10"/>
            <rFont val="Tahoma"/>
            <family val="0"/>
          </rPr>
          <t xml:space="preserve">Automatically Calculated.
</t>
        </r>
      </text>
    </comment>
    <comment ref="K8" authorId="1">
      <text>
        <r>
          <rPr>
            <sz val="10"/>
            <rFont val="Tahoma"/>
            <family val="0"/>
          </rPr>
          <t xml:space="preserve">Automatically Determined.
</t>
        </r>
      </text>
    </comment>
    <comment ref="J32" authorId="1">
      <text>
        <r>
          <rPr>
            <sz val="10"/>
            <rFont val="Tahoma"/>
            <family val="0"/>
          </rPr>
          <t xml:space="preserve">Automatically Calculated.
</t>
        </r>
      </text>
    </comment>
    <comment ref="K32" authorId="1">
      <text>
        <r>
          <rPr>
            <sz val="10"/>
            <rFont val="Tahoma"/>
            <family val="0"/>
          </rPr>
          <t xml:space="preserve">Automatically Determined.
</t>
        </r>
      </text>
    </comment>
    <comment ref="J56" authorId="1">
      <text>
        <r>
          <rPr>
            <sz val="10"/>
            <rFont val="Tahoma"/>
            <family val="0"/>
          </rPr>
          <t xml:space="preserve">Automatically Calculated.
</t>
        </r>
      </text>
    </comment>
    <comment ref="K56" authorId="1">
      <text>
        <r>
          <rPr>
            <sz val="10"/>
            <rFont val="Tahoma"/>
            <family val="0"/>
          </rPr>
          <t xml:space="preserve">Automatically Determined.
</t>
        </r>
      </text>
    </comment>
    <comment ref="J80" authorId="1">
      <text>
        <r>
          <rPr>
            <sz val="10"/>
            <rFont val="Tahoma"/>
            <family val="0"/>
          </rPr>
          <t xml:space="preserve">Automatically Calculated.
</t>
        </r>
      </text>
    </comment>
    <comment ref="K80" authorId="1">
      <text>
        <r>
          <rPr>
            <sz val="10"/>
            <rFont val="Tahoma"/>
            <family val="0"/>
          </rPr>
          <t xml:space="preserve">Automatically Determined.
</t>
        </r>
      </text>
    </comment>
    <comment ref="L8" authorId="1">
      <text>
        <r>
          <rPr>
            <sz val="10"/>
            <rFont val="Tahoma"/>
            <family val="0"/>
          </rPr>
          <t xml:space="preserve">Automatically Determined.
</t>
        </r>
      </text>
    </comment>
    <comment ref="L56" authorId="1">
      <text>
        <r>
          <rPr>
            <sz val="10"/>
            <rFont val="Tahoma"/>
            <family val="0"/>
          </rPr>
          <t xml:space="preserve">Automatically Determined.
</t>
        </r>
      </text>
    </comment>
    <comment ref="L80" authorId="1">
      <text>
        <r>
          <rPr>
            <sz val="10"/>
            <rFont val="Tahoma"/>
            <family val="0"/>
          </rPr>
          <t xml:space="preserve">Automatically Determined.
</t>
        </r>
      </text>
    </comment>
    <comment ref="L32" authorId="1">
      <text>
        <r>
          <rPr>
            <sz val="10"/>
            <rFont val="Tahoma"/>
            <family val="0"/>
          </rPr>
          <t xml:space="preserve">Automatically Determined.
</t>
        </r>
      </text>
    </comment>
    <comment ref="J104" authorId="1">
      <text>
        <r>
          <rPr>
            <sz val="10"/>
            <rFont val="Tahoma"/>
            <family val="0"/>
          </rPr>
          <t xml:space="preserve">Automatically Calculated.
</t>
        </r>
      </text>
    </comment>
    <comment ref="K104" authorId="1">
      <text>
        <r>
          <rPr>
            <sz val="10"/>
            <rFont val="Tahoma"/>
            <family val="0"/>
          </rPr>
          <t xml:space="preserve">Automatically Determined.
</t>
        </r>
      </text>
    </comment>
    <comment ref="L104" authorId="1">
      <text>
        <r>
          <rPr>
            <sz val="10"/>
            <rFont val="Tahoma"/>
            <family val="0"/>
          </rPr>
          <t xml:space="preserve">Automatically Determined.
</t>
        </r>
      </text>
    </comment>
    <comment ref="C105" authorId="0">
      <text>
        <r>
          <rPr>
            <b/>
            <sz val="8"/>
            <rFont val="Tahoma"/>
            <family val="0"/>
          </rPr>
          <t xml:space="preserve">Month:  </t>
        </r>
        <r>
          <rPr>
            <sz val="8"/>
            <rFont val="Tahoma"/>
            <family val="2"/>
          </rPr>
          <t>Enter month of quarter that sample set was taken.</t>
        </r>
        <r>
          <rPr>
            <sz val="8"/>
            <rFont val="Tahoma"/>
            <family val="0"/>
          </rPr>
          <t xml:space="preserve">
</t>
        </r>
      </text>
    </comment>
    <comment ref="C116" authorId="0">
      <text>
        <r>
          <rPr>
            <b/>
            <sz val="8"/>
            <rFont val="Tahoma"/>
            <family val="0"/>
          </rPr>
          <t xml:space="preserve">Sites:  </t>
        </r>
        <r>
          <rPr>
            <sz val="8"/>
            <rFont val="Tahoma"/>
            <family val="2"/>
          </rPr>
          <t>Enter name and/or address of sample site(s).</t>
        </r>
        <r>
          <rPr>
            <sz val="8"/>
            <rFont val="Tahoma"/>
            <family val="0"/>
          </rPr>
          <t xml:space="preserve">
</t>
        </r>
      </text>
    </comment>
    <comment ref="J128" authorId="1">
      <text>
        <r>
          <rPr>
            <sz val="10"/>
            <rFont val="Tahoma"/>
            <family val="0"/>
          </rPr>
          <t xml:space="preserve">Automatically Calculated.
</t>
        </r>
      </text>
    </comment>
    <comment ref="K128" authorId="1">
      <text>
        <r>
          <rPr>
            <sz val="10"/>
            <rFont val="Tahoma"/>
            <family val="0"/>
          </rPr>
          <t xml:space="preserve">Automatically Determined.
</t>
        </r>
      </text>
    </comment>
    <comment ref="L128" authorId="1">
      <text>
        <r>
          <rPr>
            <sz val="10"/>
            <rFont val="Tahoma"/>
            <family val="0"/>
          </rPr>
          <t xml:space="preserve">Automatically Determined.
</t>
        </r>
      </text>
    </comment>
    <comment ref="C129" authorId="0">
      <text>
        <r>
          <rPr>
            <b/>
            <sz val="8"/>
            <rFont val="Tahoma"/>
            <family val="0"/>
          </rPr>
          <t xml:space="preserve">Month:  </t>
        </r>
        <r>
          <rPr>
            <sz val="8"/>
            <rFont val="Tahoma"/>
            <family val="2"/>
          </rPr>
          <t>Enter month of quarter that sample set was taken.</t>
        </r>
        <r>
          <rPr>
            <sz val="8"/>
            <rFont val="Tahoma"/>
            <family val="0"/>
          </rPr>
          <t xml:space="preserve">
</t>
        </r>
      </text>
    </comment>
    <comment ref="C140" authorId="0">
      <text>
        <r>
          <rPr>
            <b/>
            <sz val="8"/>
            <rFont val="Tahoma"/>
            <family val="0"/>
          </rPr>
          <t xml:space="preserve">Sites:  </t>
        </r>
        <r>
          <rPr>
            <sz val="8"/>
            <rFont val="Tahoma"/>
            <family val="2"/>
          </rPr>
          <t>Enter name and/or address of sample site(s).</t>
        </r>
        <r>
          <rPr>
            <sz val="8"/>
            <rFont val="Tahoma"/>
            <family val="0"/>
          </rPr>
          <t xml:space="preserve">
</t>
        </r>
      </text>
    </comment>
    <comment ref="J152" authorId="1">
      <text>
        <r>
          <rPr>
            <sz val="10"/>
            <rFont val="Tahoma"/>
            <family val="0"/>
          </rPr>
          <t xml:space="preserve">Automatically Calculated.
</t>
        </r>
      </text>
    </comment>
    <comment ref="K152" authorId="1">
      <text>
        <r>
          <rPr>
            <sz val="10"/>
            <rFont val="Tahoma"/>
            <family val="0"/>
          </rPr>
          <t xml:space="preserve">Automatically Determined.
</t>
        </r>
      </text>
    </comment>
    <comment ref="L152" authorId="1">
      <text>
        <r>
          <rPr>
            <sz val="10"/>
            <rFont val="Tahoma"/>
            <family val="0"/>
          </rPr>
          <t xml:space="preserve">Automatically Determined.
</t>
        </r>
      </text>
    </comment>
    <comment ref="C153" authorId="0">
      <text>
        <r>
          <rPr>
            <b/>
            <sz val="8"/>
            <rFont val="Tahoma"/>
            <family val="0"/>
          </rPr>
          <t xml:space="preserve">Month:  </t>
        </r>
        <r>
          <rPr>
            <sz val="8"/>
            <rFont val="Tahoma"/>
            <family val="2"/>
          </rPr>
          <t>Enter month of quarter that sample set was taken.</t>
        </r>
        <r>
          <rPr>
            <sz val="8"/>
            <rFont val="Tahoma"/>
            <family val="0"/>
          </rPr>
          <t xml:space="preserve">
</t>
        </r>
      </text>
    </comment>
    <comment ref="C164" authorId="0">
      <text>
        <r>
          <rPr>
            <b/>
            <sz val="8"/>
            <rFont val="Tahoma"/>
            <family val="0"/>
          </rPr>
          <t xml:space="preserve">Sites:  </t>
        </r>
        <r>
          <rPr>
            <sz val="8"/>
            <rFont val="Tahoma"/>
            <family val="2"/>
          </rPr>
          <t>Enter name and/or address of sample site(s).</t>
        </r>
        <r>
          <rPr>
            <sz val="8"/>
            <rFont val="Tahoma"/>
            <family val="0"/>
          </rPr>
          <t xml:space="preserve">
</t>
        </r>
      </text>
    </comment>
    <comment ref="J176" authorId="1">
      <text>
        <r>
          <rPr>
            <sz val="10"/>
            <rFont val="Tahoma"/>
            <family val="0"/>
          </rPr>
          <t xml:space="preserve">Automatically Calculated.
</t>
        </r>
      </text>
    </comment>
    <comment ref="K176" authorId="1">
      <text>
        <r>
          <rPr>
            <sz val="10"/>
            <rFont val="Tahoma"/>
            <family val="0"/>
          </rPr>
          <t xml:space="preserve">Automatically Determined.
</t>
        </r>
      </text>
    </comment>
    <comment ref="L176" authorId="1">
      <text>
        <r>
          <rPr>
            <sz val="10"/>
            <rFont val="Tahoma"/>
            <family val="0"/>
          </rPr>
          <t xml:space="preserve">Automatically Determined.
</t>
        </r>
      </text>
    </comment>
    <comment ref="C177" authorId="0">
      <text>
        <r>
          <rPr>
            <b/>
            <sz val="8"/>
            <rFont val="Tahoma"/>
            <family val="0"/>
          </rPr>
          <t xml:space="preserve">Month:  </t>
        </r>
        <r>
          <rPr>
            <sz val="8"/>
            <rFont val="Tahoma"/>
            <family val="2"/>
          </rPr>
          <t>Enter month of quarter that sample set was taken.</t>
        </r>
        <r>
          <rPr>
            <sz val="8"/>
            <rFont val="Tahoma"/>
            <family val="0"/>
          </rPr>
          <t xml:space="preserve">
</t>
        </r>
      </text>
    </comment>
    <comment ref="C188" authorId="0">
      <text>
        <r>
          <rPr>
            <b/>
            <sz val="8"/>
            <rFont val="Tahoma"/>
            <family val="0"/>
          </rPr>
          <t xml:space="preserve">Sites:  </t>
        </r>
        <r>
          <rPr>
            <sz val="8"/>
            <rFont val="Tahoma"/>
            <family val="2"/>
          </rPr>
          <t>Enter name and/or address of sample site(s).</t>
        </r>
        <r>
          <rPr>
            <sz val="8"/>
            <rFont val="Tahoma"/>
            <family val="0"/>
          </rPr>
          <t xml:space="preserve">
</t>
        </r>
      </text>
    </comment>
  </commentList>
</comments>
</file>

<file path=xl/comments8.xml><?xml version="1.0" encoding="utf-8"?>
<comments xmlns="http://schemas.openxmlformats.org/spreadsheetml/2006/main">
  <authors>
    <author>AddComputer</author>
    <author>Guy Schott</author>
  </authors>
  <commentList>
    <comment ref="B3" authorId="0">
      <text>
        <r>
          <rPr>
            <sz val="10"/>
            <rFont val="Tahoma"/>
            <family val="2"/>
          </rPr>
          <t xml:space="preserve">Type in system name here:
</t>
        </r>
      </text>
    </comment>
    <comment ref="F7" authorId="1">
      <text>
        <r>
          <rPr>
            <sz val="10"/>
            <rFont val="Tahoma"/>
            <family val="0"/>
          </rPr>
          <t xml:space="preserve">Automatically Determined.
</t>
        </r>
      </text>
    </comment>
    <comment ref="J7" authorId="1">
      <text>
        <r>
          <rPr>
            <sz val="10"/>
            <rFont val="Tahoma"/>
            <family val="0"/>
          </rPr>
          <t xml:space="preserve">Automatically Determined.
</t>
        </r>
      </text>
    </comment>
    <comment ref="F25" authorId="1">
      <text>
        <r>
          <rPr>
            <sz val="10"/>
            <rFont val="Tahoma"/>
            <family val="0"/>
          </rPr>
          <t xml:space="preserve">Automatically Determined.
</t>
        </r>
      </text>
    </comment>
    <comment ref="J25" authorId="1">
      <text>
        <r>
          <rPr>
            <sz val="10"/>
            <rFont val="Tahoma"/>
            <family val="0"/>
          </rPr>
          <t xml:space="preserve">Automatically Determined.
</t>
        </r>
      </text>
    </comment>
    <comment ref="F43" authorId="1">
      <text>
        <r>
          <rPr>
            <sz val="10"/>
            <rFont val="Tahoma"/>
            <family val="0"/>
          </rPr>
          <t xml:space="preserve">Automatically Determined.
</t>
        </r>
      </text>
    </comment>
    <comment ref="J43" authorId="1">
      <text>
        <r>
          <rPr>
            <sz val="10"/>
            <rFont val="Tahoma"/>
            <family val="0"/>
          </rPr>
          <t xml:space="preserve">Automatically Determined.
</t>
        </r>
      </text>
    </comment>
  </commentList>
</comments>
</file>

<file path=xl/comments9.xml><?xml version="1.0" encoding="utf-8"?>
<comments xmlns="http://schemas.openxmlformats.org/spreadsheetml/2006/main">
  <authors>
    <author>Guy Schott</author>
  </authors>
  <commentList>
    <comment ref="B3" authorId="0">
      <text>
        <r>
          <rPr>
            <sz val="10"/>
            <rFont val="Tahoma"/>
            <family val="0"/>
          </rPr>
          <t xml:space="preserve">Type in Name of Water System Here:
</t>
        </r>
      </text>
    </comment>
    <comment ref="E7" authorId="0">
      <text>
        <r>
          <rPr>
            <sz val="10"/>
            <rFont val="Tahoma"/>
            <family val="0"/>
          </rPr>
          <t xml:space="preserve">Automatically Calculated.
</t>
        </r>
      </text>
    </comment>
    <comment ref="F7" authorId="0">
      <text>
        <r>
          <rPr>
            <sz val="10"/>
            <rFont val="Tahoma"/>
            <family val="0"/>
          </rPr>
          <t xml:space="preserve">Automatically Calculated.
</t>
        </r>
      </text>
    </comment>
    <comment ref="G7" authorId="0">
      <text>
        <r>
          <rPr>
            <sz val="10"/>
            <rFont val="Tahoma"/>
            <family val="0"/>
          </rPr>
          <t xml:space="preserve">Automatically Determined.
</t>
        </r>
      </text>
    </comment>
    <comment ref="J7" authorId="0">
      <text>
        <r>
          <rPr>
            <sz val="10"/>
            <rFont val="Tahoma"/>
            <family val="0"/>
          </rPr>
          <t xml:space="preserve">Automatically Calculated.
</t>
        </r>
      </text>
    </comment>
    <comment ref="K7" authorId="0">
      <text>
        <r>
          <rPr>
            <sz val="10"/>
            <rFont val="Tahoma"/>
            <family val="0"/>
          </rPr>
          <t xml:space="preserve">Automatically Calculated.
</t>
        </r>
      </text>
    </comment>
    <comment ref="L7" authorId="0">
      <text>
        <r>
          <rPr>
            <sz val="10"/>
            <rFont val="Tahoma"/>
            <family val="0"/>
          </rPr>
          <t xml:space="preserve">Automatically Determined.
</t>
        </r>
      </text>
    </comment>
    <comment ref="E42" authorId="0">
      <text>
        <r>
          <rPr>
            <sz val="10"/>
            <rFont val="Tahoma"/>
            <family val="0"/>
          </rPr>
          <t xml:space="preserve">Automatically Calculated.
</t>
        </r>
      </text>
    </comment>
    <comment ref="F42" authorId="0">
      <text>
        <r>
          <rPr>
            <sz val="10"/>
            <rFont val="Tahoma"/>
            <family val="0"/>
          </rPr>
          <t xml:space="preserve">Automatically Calculated.
</t>
        </r>
      </text>
    </comment>
    <comment ref="G42" authorId="0">
      <text>
        <r>
          <rPr>
            <sz val="10"/>
            <rFont val="Tahoma"/>
            <family val="0"/>
          </rPr>
          <t xml:space="preserve">Automatically Determined.
</t>
        </r>
      </text>
    </comment>
    <comment ref="J42" authorId="0">
      <text>
        <r>
          <rPr>
            <sz val="10"/>
            <rFont val="Tahoma"/>
            <family val="0"/>
          </rPr>
          <t xml:space="preserve">Automatically Calculated.
</t>
        </r>
      </text>
    </comment>
    <comment ref="K42" authorId="0">
      <text>
        <r>
          <rPr>
            <sz val="10"/>
            <rFont val="Tahoma"/>
            <family val="0"/>
          </rPr>
          <t xml:space="preserve">Automatically Calculated.
</t>
        </r>
      </text>
    </comment>
    <comment ref="L42" authorId="0">
      <text>
        <r>
          <rPr>
            <sz val="10"/>
            <rFont val="Tahoma"/>
            <family val="0"/>
          </rPr>
          <t xml:space="preserve">Automatically Determined.
</t>
        </r>
      </text>
    </comment>
    <comment ref="E77" authorId="0">
      <text>
        <r>
          <rPr>
            <sz val="10"/>
            <rFont val="Tahoma"/>
            <family val="0"/>
          </rPr>
          <t xml:space="preserve">Automatically Calculated.
</t>
        </r>
      </text>
    </comment>
    <comment ref="F77" authorId="0">
      <text>
        <r>
          <rPr>
            <sz val="10"/>
            <rFont val="Tahoma"/>
            <family val="0"/>
          </rPr>
          <t xml:space="preserve">Automatically Calculated.
</t>
        </r>
      </text>
    </comment>
    <comment ref="G77" authorId="0">
      <text>
        <r>
          <rPr>
            <sz val="10"/>
            <rFont val="Tahoma"/>
            <family val="0"/>
          </rPr>
          <t xml:space="preserve">Automatically Determined.
</t>
        </r>
      </text>
    </comment>
    <comment ref="J77" authorId="0">
      <text>
        <r>
          <rPr>
            <sz val="10"/>
            <rFont val="Tahoma"/>
            <family val="0"/>
          </rPr>
          <t xml:space="preserve">Automatically Calculated.
</t>
        </r>
      </text>
    </comment>
    <comment ref="K77" authorId="0">
      <text>
        <r>
          <rPr>
            <sz val="10"/>
            <rFont val="Tahoma"/>
            <family val="0"/>
          </rPr>
          <t xml:space="preserve">Automatically Calculated.
</t>
        </r>
      </text>
    </comment>
    <comment ref="L77" authorId="0">
      <text>
        <r>
          <rPr>
            <sz val="10"/>
            <rFont val="Tahoma"/>
            <family val="0"/>
          </rPr>
          <t xml:space="preserve">Automatically Determined.
</t>
        </r>
      </text>
    </comment>
    <comment ref="E112" authorId="0">
      <text>
        <r>
          <rPr>
            <sz val="10"/>
            <rFont val="Tahoma"/>
            <family val="0"/>
          </rPr>
          <t xml:space="preserve">Automatically Calculated.
</t>
        </r>
      </text>
    </comment>
    <comment ref="F112" authorId="0">
      <text>
        <r>
          <rPr>
            <sz val="10"/>
            <rFont val="Tahoma"/>
            <family val="0"/>
          </rPr>
          <t xml:space="preserve">Automatically Calculated.
</t>
        </r>
      </text>
    </comment>
    <comment ref="G112" authorId="0">
      <text>
        <r>
          <rPr>
            <sz val="10"/>
            <rFont val="Tahoma"/>
            <family val="0"/>
          </rPr>
          <t xml:space="preserve">Automatically Determined.
</t>
        </r>
      </text>
    </comment>
    <comment ref="J112" authorId="0">
      <text>
        <r>
          <rPr>
            <sz val="10"/>
            <rFont val="Tahoma"/>
            <family val="0"/>
          </rPr>
          <t xml:space="preserve">Automatically Calculated.
</t>
        </r>
      </text>
    </comment>
    <comment ref="K112" authorId="0">
      <text>
        <r>
          <rPr>
            <sz val="10"/>
            <rFont val="Tahoma"/>
            <family val="0"/>
          </rPr>
          <t xml:space="preserve">Automatically Calculated.
</t>
        </r>
      </text>
    </comment>
    <comment ref="L112" authorId="0">
      <text>
        <r>
          <rPr>
            <sz val="10"/>
            <rFont val="Tahoma"/>
            <family val="0"/>
          </rPr>
          <t xml:space="preserve">Automatically Determined.
</t>
        </r>
      </text>
    </comment>
  </commentList>
</comments>
</file>

<file path=xl/sharedStrings.xml><?xml version="1.0" encoding="utf-8"?>
<sst xmlns="http://schemas.openxmlformats.org/spreadsheetml/2006/main" count="1145" uniqueCount="220">
  <si>
    <t>Month</t>
  </si>
  <si>
    <t>Source Water</t>
  </si>
  <si>
    <t>(mg/L)</t>
  </si>
  <si>
    <t>Alk</t>
  </si>
  <si>
    <t>TOC</t>
  </si>
  <si>
    <t>Water TOC</t>
  </si>
  <si>
    <t xml:space="preserve">Treated </t>
  </si>
  <si>
    <t>(A)</t>
  </si>
  <si>
    <t>Actual</t>
  </si>
  <si>
    <t>% TOC</t>
  </si>
  <si>
    <t>Removal</t>
  </si>
  <si>
    <t>(B)</t>
  </si>
  <si>
    <t>Required</t>
  </si>
  <si>
    <t>(C)</t>
  </si>
  <si>
    <t>Ratio</t>
  </si>
  <si>
    <t>(A) / (B)</t>
  </si>
  <si>
    <t>Average</t>
  </si>
  <si>
    <t>RAA Ratio</t>
  </si>
  <si>
    <t>(Last 4</t>
  </si>
  <si>
    <t>Ouarters)</t>
  </si>
  <si>
    <t>January</t>
  </si>
  <si>
    <t>February</t>
  </si>
  <si>
    <t>March</t>
  </si>
  <si>
    <t>April</t>
  </si>
  <si>
    <t>May</t>
  </si>
  <si>
    <t>June</t>
  </si>
  <si>
    <t>July</t>
  </si>
  <si>
    <t>August</t>
  </si>
  <si>
    <t>September</t>
  </si>
  <si>
    <t>October</t>
  </si>
  <si>
    <t>November</t>
  </si>
  <si>
    <t>December</t>
  </si>
  <si>
    <t>Step 1</t>
  </si>
  <si>
    <t>&gt;2.0-4.0</t>
  </si>
  <si>
    <t>&gt;4.0-8.0</t>
  </si>
  <si>
    <t>&gt;8.0</t>
  </si>
  <si>
    <t>-</t>
  </si>
  <si>
    <t>Quarterly</t>
  </si>
  <si>
    <r>
      <t>(D)</t>
    </r>
    <r>
      <rPr>
        <vertAlign val="superscript"/>
        <sz val="10"/>
        <rFont val="Arial"/>
        <family val="2"/>
      </rPr>
      <t>a</t>
    </r>
  </si>
  <si>
    <r>
      <t>a</t>
    </r>
    <r>
      <rPr>
        <sz val="10"/>
        <rFont val="Arial"/>
        <family val="0"/>
      </rPr>
      <t xml:space="preserve">  Quarterly ratio calculated as an average of the actual / required % removal ratio for the three months in that quarter.</t>
    </r>
  </si>
  <si>
    <r>
      <t>(E)</t>
    </r>
    <r>
      <rPr>
        <vertAlign val="superscript"/>
        <sz val="10"/>
        <rFont val="Arial"/>
        <family val="2"/>
      </rPr>
      <t>b</t>
    </r>
  </si>
  <si>
    <r>
      <t>b</t>
    </r>
    <r>
      <rPr>
        <sz val="10"/>
        <rFont val="Arial"/>
        <family val="0"/>
      </rPr>
      <t xml:space="preserve">  Running Annual Average (RAA) of quarterly TOC % removal ratios for the last four quarters;  if the results in column (E) is greater than</t>
    </r>
  </si>
  <si>
    <t>Day</t>
  </si>
  <si>
    <t>TOC Regulation Requirements</t>
  </si>
  <si>
    <t>Required Removal of TOC by Enhanced Coagulation</t>
  </si>
  <si>
    <t>For Plants Using Conventional Treatment:</t>
  </si>
  <si>
    <r>
      <t>Step 1</t>
    </r>
    <r>
      <rPr>
        <b/>
        <sz val="14"/>
        <color indexed="12"/>
        <rFont val="Arial"/>
        <family val="2"/>
      </rPr>
      <t xml:space="preserve"> </t>
    </r>
    <r>
      <rPr>
        <b/>
        <sz val="14"/>
        <color indexed="8"/>
        <rFont val="Arial"/>
        <family val="2"/>
      </rPr>
      <t>Removal Percentages</t>
    </r>
  </si>
  <si>
    <t>SOURCE WATER TOC (mg/L)</t>
  </si>
  <si>
    <r>
      <t>SOURCE WATER ALKALINITY (mg/L as CaCO</t>
    </r>
    <r>
      <rPr>
        <b/>
        <vertAlign val="subscript"/>
        <sz val="13"/>
        <rFont val="Arial"/>
        <family val="2"/>
      </rPr>
      <t>3</t>
    </r>
    <r>
      <rPr>
        <b/>
        <sz val="13"/>
        <rFont val="Arial"/>
        <family val="2"/>
      </rPr>
      <t>)</t>
    </r>
  </si>
  <si>
    <t>0 to 60</t>
  </si>
  <si>
    <t>&gt;60 to 120</t>
  </si>
  <si>
    <t>&gt;120</t>
  </si>
  <si>
    <t>&gt;2.0 - 4.0</t>
  </si>
  <si>
    <t>&gt;4.0 - 8.0</t>
  </si>
  <si>
    <t>Source water TOC and/or alkalinity may change requiring different TOC removal requirement.</t>
  </si>
  <si>
    <t>Must meet one of the following:</t>
  </si>
  <si>
    <r>
      <t xml:space="preserve">            SUVA (source </t>
    </r>
    <r>
      <rPr>
        <u val="single"/>
        <sz val="10"/>
        <rFont val="Arial"/>
        <family val="2"/>
      </rPr>
      <t>or</t>
    </r>
    <r>
      <rPr>
        <sz val="10"/>
        <rFont val="Arial"/>
        <family val="0"/>
      </rPr>
      <t xml:space="preserve"> treated &lt; 2.0 L/mg-m (calculated as UV</t>
    </r>
    <r>
      <rPr>
        <vertAlign val="subscript"/>
        <sz val="10"/>
        <rFont val="Arial"/>
        <family val="2"/>
      </rPr>
      <t>254</t>
    </r>
    <r>
      <rPr>
        <sz val="10"/>
        <rFont val="Arial"/>
        <family val="0"/>
      </rPr>
      <t xml:space="preserve">/DOC </t>
    </r>
    <r>
      <rPr>
        <i/>
        <sz val="10"/>
        <rFont val="Arial"/>
        <family val="2"/>
      </rPr>
      <t>not</t>
    </r>
    <r>
      <rPr>
        <sz val="10"/>
        <rFont val="Arial"/>
        <family val="0"/>
      </rPr>
      <t xml:space="preserve"> TOC)</t>
    </r>
  </si>
  <si>
    <t>For Plants Using Conventional Treatment &amp;</t>
  </si>
  <si>
    <t xml:space="preserve">            Determine incremental removal of TOC for each 10 mg/L of alum (or equivalent ferric salt) added</t>
  </si>
  <si>
    <t xml:space="preserve">            When slope is &lt; 0.3 TOC mg/L per 10 mg/L of alum added, then percent TOC removed at this</t>
  </si>
  <si>
    <t xml:space="preserve">            point is the new compliance requirement (this is called the point of diminishing return (PODR)</t>
  </si>
  <si>
    <t>Target pH under Step 2 Requirements (jar testing)</t>
  </si>
  <si>
    <t>Alkalinity                     (mg/L as CaCO3)</t>
  </si>
  <si>
    <t>Target pH</t>
  </si>
  <si>
    <t>0 - 60</t>
  </si>
  <si>
    <t>&gt; 60 - 120</t>
  </si>
  <si>
    <t>&gt; 120 - 240</t>
  </si>
  <si>
    <t>&gt; 240</t>
  </si>
  <si>
    <t xml:space="preserve">The Step 2 procedure requires that incremental coagulant addition be continued until the pH of the tested </t>
  </si>
  <si>
    <t xml:space="preserve">sample is at or below the "target pH" to ensure that the treatability of the sample is examined over a range </t>
  </si>
  <si>
    <t>of pH values.</t>
  </si>
  <si>
    <t xml:space="preserve">It is possible that the PODR is met twice.  If this happens, use the second PODR for determining the </t>
  </si>
  <si>
    <t>percent TOC removed for new compliance.</t>
  </si>
  <si>
    <t>Year:</t>
  </si>
  <si>
    <t>DBP Precursor Removal Compliance Calculations For Water Utility</t>
  </si>
  <si>
    <t>Enhanced Coagulation - Year 2</t>
  </si>
  <si>
    <t>Enhanced Coagulation - Year 1</t>
  </si>
  <si>
    <t xml:space="preserve">   or equal to 1.00, then the system is in compliance with the TOC removal requirements.</t>
  </si>
  <si>
    <r>
      <t xml:space="preserve">            TOC (source </t>
    </r>
    <r>
      <rPr>
        <u val="single"/>
        <sz val="10"/>
        <rFont val="Arial"/>
        <family val="2"/>
      </rPr>
      <t>or</t>
    </r>
    <r>
      <rPr>
        <sz val="10"/>
        <rFont val="Arial"/>
        <family val="0"/>
      </rPr>
      <t xml:space="preserve"> treated) &lt;= 2.0 mg/L</t>
    </r>
  </si>
  <si>
    <t>TTHM</t>
  </si>
  <si>
    <t>HAA5</t>
  </si>
  <si>
    <t>Test</t>
  </si>
  <si>
    <t>TTHM and HAA5 Monitoring Report 2004</t>
  </si>
  <si>
    <t>Sites</t>
  </si>
  <si>
    <t>Year 1</t>
  </si>
  <si>
    <t>Quarterly
 Average</t>
  </si>
  <si>
    <t>Sites:</t>
  </si>
  <si>
    <t>1.</t>
  </si>
  <si>
    <t>2.</t>
  </si>
  <si>
    <t>3.</t>
  </si>
  <si>
    <t>4.</t>
  </si>
  <si>
    <t>Year 2</t>
  </si>
  <si>
    <t>TTHM and HAA5 Monitoring Report 2005</t>
  </si>
  <si>
    <t xml:space="preserve">Total Trihalomethanes (TTHM): </t>
  </si>
  <si>
    <t>mg/L, MCL based on running annual average</t>
  </si>
  <si>
    <t xml:space="preserve">Five Haloacetic Acids (HAA5): </t>
  </si>
  <si>
    <t>Treated Water TOC Sample Location:</t>
  </si>
  <si>
    <t>Year 1, 2004</t>
  </si>
  <si>
    <t>Year 2, 2005</t>
  </si>
  <si>
    <t>Year 3, 2006</t>
  </si>
  <si>
    <t>RAA
(Last 12 months)</t>
  </si>
  <si>
    <t># of 
Samples</t>
  </si>
  <si>
    <r>
      <t>Avg. Cl</t>
    </r>
    <r>
      <rPr>
        <vertAlign val="subscript"/>
        <sz val="10"/>
        <rFont val="Arial"/>
        <family val="2"/>
      </rPr>
      <t xml:space="preserve">2
</t>
    </r>
    <r>
      <rPr>
        <sz val="10"/>
        <rFont val="Arial"/>
        <family val="0"/>
      </rPr>
      <t>mg/L</t>
    </r>
  </si>
  <si>
    <t>Chlorine Monitoring Report</t>
  </si>
  <si>
    <t>Year 3</t>
  </si>
  <si>
    <t>Year 4</t>
  </si>
  <si>
    <t>Year 4, 2007</t>
  </si>
  <si>
    <t>Chlorine Residual:</t>
  </si>
  <si>
    <t>mg/L, MRDL based on running annual average (RAA)</t>
  </si>
  <si>
    <t>Main Menu</t>
  </si>
  <si>
    <t>Reporting Forms for the Stage 1 D/DBPR</t>
  </si>
  <si>
    <t>This worksheet only applies to conventional water treatment facilities.</t>
  </si>
  <si>
    <t>Information on TOC regulations (Steps 1 &amp; 2 and alternative compliance).</t>
  </si>
  <si>
    <r>
      <t xml:space="preserve">For water systems that have up to </t>
    </r>
    <r>
      <rPr>
        <b/>
        <u val="single"/>
        <sz val="11"/>
        <rFont val="Arial"/>
        <family val="2"/>
      </rPr>
      <t>four</t>
    </r>
    <r>
      <rPr>
        <b/>
        <sz val="11"/>
        <rFont val="Arial"/>
        <family val="2"/>
      </rPr>
      <t xml:space="preserve"> distribution sample sites and will</t>
    </r>
  </si>
  <si>
    <t>monitor sites on same day and month.</t>
  </si>
  <si>
    <t>TOC Monitoring Report</t>
  </si>
  <si>
    <t>TTHM and HAA5 Monitoring Reports</t>
  </si>
  <si>
    <t>Worksheet for reporting chlorine residual in distribution system.</t>
  </si>
  <si>
    <t>Enhanced Coagulation - Year 3</t>
  </si>
  <si>
    <t>Enhanced Coagulation - Year 4</t>
  </si>
  <si>
    <t>For any questions, please contact the Mendocino District @ 707-576-2145.</t>
  </si>
  <si>
    <t>Basis for 
Required % 
Removal</t>
  </si>
  <si>
    <t>Alternatives to Enhanced Coagulation Performance Requirements</t>
  </si>
  <si>
    <t>Section 64536</t>
  </si>
  <si>
    <t>Section 64536.2</t>
  </si>
  <si>
    <t>must comply with the requirements in Section 64536.2.</t>
  </si>
  <si>
    <t>Step 1 (Section 64536.2)</t>
  </si>
  <si>
    <r>
      <t xml:space="preserve">Can Not Meet: </t>
    </r>
    <r>
      <rPr>
        <b/>
        <sz val="14"/>
        <color indexed="12"/>
        <rFont val="Arial"/>
        <family val="2"/>
      </rPr>
      <t xml:space="preserve">Alternative Compliance Criteria (Section 64536) </t>
    </r>
    <r>
      <rPr>
        <b/>
        <sz val="14"/>
        <color indexed="8"/>
        <rFont val="Arial"/>
        <family val="2"/>
      </rPr>
      <t>or</t>
    </r>
    <r>
      <rPr>
        <b/>
        <sz val="14"/>
        <color indexed="12"/>
        <rFont val="Arial"/>
        <family val="2"/>
      </rPr>
      <t xml:space="preserve"> </t>
    </r>
  </si>
  <si>
    <r>
      <t>Step 2</t>
    </r>
    <r>
      <rPr>
        <b/>
        <sz val="14"/>
        <rFont val="Arial"/>
        <family val="2"/>
      </rPr>
      <t xml:space="preserve"> Alternative TOC Removal Requirements</t>
    </r>
  </si>
  <si>
    <t>Table 64536.2-B</t>
  </si>
  <si>
    <t>If the water system can not meet any one of the alternative compliance criteria above, then they</t>
  </si>
  <si>
    <t>Table 64536.2-A</t>
  </si>
  <si>
    <t>assign a monthly removal TOC ratio of 1.0 (in lieu of the calculated value):</t>
  </si>
  <si>
    <r>
      <t xml:space="preserve">Section 64536.4(b): </t>
    </r>
    <r>
      <rPr>
        <sz val="10"/>
        <rFont val="Arial"/>
        <family val="0"/>
      </rPr>
      <t xml:space="preserve"> In any month that one or more of the conditions below are met, the system may</t>
    </r>
  </si>
  <si>
    <t>Worksheet for reporting source water TOC &amp; Alkalinity and treated/filtered water TOC.</t>
  </si>
  <si>
    <t>Worksheet for reporting TTHM and HAA5 (quarterly monitoring).</t>
  </si>
  <si>
    <r>
      <t xml:space="preserve">            TOC (source </t>
    </r>
    <r>
      <rPr>
        <u val="single"/>
        <sz val="10"/>
        <rFont val="Arial"/>
        <family val="2"/>
      </rPr>
      <t>or</t>
    </r>
    <r>
      <rPr>
        <sz val="10"/>
        <rFont val="Arial"/>
        <family val="0"/>
      </rPr>
      <t xml:space="preserve"> treated) &lt; 2.0 mg/L</t>
    </r>
  </si>
  <si>
    <t xml:space="preserve">            TOC (source) &lt; 4.0 mg/L, alkalinity (source) &gt; 60 mg/L, and TTHM &lt;= 0.040 mg/L and </t>
  </si>
  <si>
    <t xml:space="preserve">            HAA5 &lt;= 0.030 mg/L </t>
  </si>
  <si>
    <r>
      <t xml:space="preserve">            TTHM &lt;= 0.040 mg/L, HAA5 &lt;= 0.030 mg/L </t>
    </r>
    <r>
      <rPr>
        <u val="single"/>
        <sz val="10"/>
        <rFont val="Arial"/>
        <family val="2"/>
      </rPr>
      <t>and</t>
    </r>
    <r>
      <rPr>
        <sz val="10"/>
        <rFont val="Arial"/>
        <family val="0"/>
      </rPr>
      <t xml:space="preserve"> only chorine used as primary and residual disinfectant</t>
    </r>
  </si>
  <si>
    <t>Results are calculated quarterly as a running annual average.</t>
  </si>
  <si>
    <r>
      <t xml:space="preserve">            SUVA (source </t>
    </r>
    <r>
      <rPr>
        <u val="single"/>
        <sz val="10"/>
        <rFont val="Arial"/>
        <family val="2"/>
      </rPr>
      <t>or</t>
    </r>
    <r>
      <rPr>
        <sz val="10"/>
        <rFont val="Arial"/>
        <family val="0"/>
      </rPr>
      <t xml:space="preserve"> treated &lt;= 2.0 L/mg-m (calculated as UV</t>
    </r>
    <r>
      <rPr>
        <vertAlign val="subscript"/>
        <sz val="10"/>
        <rFont val="Arial"/>
        <family val="2"/>
      </rPr>
      <t>254</t>
    </r>
    <r>
      <rPr>
        <sz val="10"/>
        <rFont val="Arial"/>
        <family val="0"/>
      </rPr>
      <t xml:space="preserve">/DOC </t>
    </r>
    <r>
      <rPr>
        <i/>
        <sz val="10"/>
        <rFont val="Arial"/>
        <family val="2"/>
      </rPr>
      <t>not</t>
    </r>
    <r>
      <rPr>
        <sz val="10"/>
        <rFont val="Arial"/>
        <family val="0"/>
      </rPr>
      <t xml:space="preserve"> TOC)</t>
    </r>
  </si>
  <si>
    <t>Must conduct the following (Section 64536.2d(1)(2)(3)(4)):</t>
  </si>
  <si>
    <t xml:space="preserve">            Conduct bench or pilot scale testing to establish an alternative TOC removal requirement</t>
  </si>
  <si>
    <t xml:space="preserve">            Systems are required to submit an application to DHS for approval of Step 2 TOC removal requirement.</t>
  </si>
  <si>
    <t xml:space="preserve"> </t>
  </si>
  <si>
    <t>In 
Compliance 
Yes/No?</t>
  </si>
  <si>
    <t>Qrt.</t>
  </si>
  <si>
    <t>In
Compliance 
Yes/No?</t>
  </si>
  <si>
    <t>Running
Annual Average
(Last 4 Quarters)</t>
  </si>
  <si>
    <t>MRDL Violated
Yes/No?</t>
  </si>
  <si>
    <t xml:space="preserve">There is no chlorine dioxide monitoring plan in this program.  </t>
  </si>
  <si>
    <t>The reports in this program do not cover all monitoring scenarios for systems in California.</t>
  </si>
  <si>
    <r>
      <t>Note:</t>
    </r>
    <r>
      <rPr>
        <b/>
        <sz val="11"/>
        <color indexed="8"/>
        <rFont val="Arial"/>
        <family val="2"/>
      </rPr>
      <t xml:space="preserve">  Each report calculates quarterly averages and running annual average (RAA).</t>
    </r>
  </si>
  <si>
    <t>Analytical Methods</t>
  </si>
  <si>
    <t>Constituent</t>
  </si>
  <si>
    <t>Method</t>
  </si>
  <si>
    <t>EPA 502.2
EPA 524.2
EPA 551.1</t>
  </si>
  <si>
    <r>
      <t>TTHM</t>
    </r>
    <r>
      <rPr>
        <vertAlign val="superscript"/>
        <sz val="10"/>
        <rFont val="Arial"/>
        <family val="2"/>
      </rPr>
      <t>1</t>
    </r>
  </si>
  <si>
    <r>
      <t>HAA5</t>
    </r>
    <r>
      <rPr>
        <vertAlign val="superscript"/>
        <sz val="10"/>
        <rFont val="Arial"/>
        <family val="2"/>
      </rPr>
      <t>1</t>
    </r>
  </si>
  <si>
    <t>EPA 552.1
EPA 552.2
Standard Method (SM) 6251 B</t>
  </si>
  <si>
    <t>SM 5310 B - Combustion-Infrared
SM 5310 C - Persulfate-Ultraviolet Oxidation
SM 5310 D - Wet Oxidation</t>
  </si>
  <si>
    <t>Free Chlorine
Chloramines</t>
  </si>
  <si>
    <t xml:space="preserve">EPA 300.1 - Ion Chromatography
</t>
  </si>
  <si>
    <t xml:space="preserve">Systems must use the analytical methods specified in regulations.  </t>
  </si>
  <si>
    <t>Analytical Methods for TTHM, HAA5, TOC, Free Chlorine, Chloramines &amp; Bromate.</t>
  </si>
  <si>
    <t>Total Chlorine</t>
  </si>
  <si>
    <t>Approved analytical methods are listed in the table below:</t>
  </si>
  <si>
    <t>EPA Approved Analytical Methods</t>
  </si>
  <si>
    <t>SM 4500-Cl D - Amperometric Titration
SM 4500-Cl F - DPD Ferrous Titrimetric
SM 4500-Cl G - DPD Colorimetric
SM 4500-Cl H - Syringaldazine (FACTS)</t>
  </si>
  <si>
    <t>SM 4500-Cl E - Low Level Amperometric Titration
SM 4500-Cl I - Iodometric Electrode Technique</t>
  </si>
  <si>
    <r>
      <t>Bromate</t>
    </r>
    <r>
      <rPr>
        <vertAlign val="superscript"/>
        <sz val="10"/>
        <rFont val="Arial"/>
        <family val="2"/>
      </rPr>
      <t>1</t>
    </r>
  </si>
  <si>
    <r>
      <t>1</t>
    </r>
    <r>
      <rPr>
        <sz val="10"/>
        <rFont val="Arial"/>
        <family val="0"/>
      </rPr>
      <t xml:space="preserve">Analyses must be performed by a lab certified by the State or the EPA
</t>
    </r>
    <r>
      <rPr>
        <vertAlign val="superscript"/>
        <sz val="10"/>
        <rFont val="Arial"/>
        <family val="2"/>
      </rPr>
      <t>2</t>
    </r>
    <r>
      <rPr>
        <sz val="10"/>
        <rFont val="Arial"/>
        <family val="2"/>
      </rPr>
      <t>Federal DPBR (40 CFR Part 141.131 (a) (2)) -</t>
    </r>
    <r>
      <rPr>
        <sz val="10"/>
        <rFont val="Arial"/>
        <family val="0"/>
      </rPr>
      <t xml:space="preserve">TOC methods are from the supplement to the 19th 
edition of Standard Methods.  TOC methods from the 19th edition and earlier/later editions of 
Standard Methods are not the approved methods.
</t>
    </r>
  </si>
  <si>
    <r>
      <t>TOC</t>
    </r>
    <r>
      <rPr>
        <vertAlign val="superscript"/>
        <sz val="10"/>
        <rFont val="Arial"/>
        <family val="2"/>
      </rPr>
      <t>1,2</t>
    </r>
  </si>
  <si>
    <t>Site 1</t>
  </si>
  <si>
    <t>Site 2</t>
  </si>
  <si>
    <t>Site 3</t>
  </si>
  <si>
    <t>Site 4</t>
  </si>
  <si>
    <t>min:</t>
  </si>
  <si>
    <t>Max:</t>
  </si>
  <si>
    <t xml:space="preserve"> Post Filtration</t>
  </si>
  <si>
    <t>Year 5</t>
  </si>
  <si>
    <t>TTHM and HAA5 Monitoring Report 2006</t>
  </si>
  <si>
    <t>Enhanced Coagulation - Year 5</t>
  </si>
  <si>
    <t>TTHM and HAA5 Monitoring Report 2007</t>
  </si>
  <si>
    <t>Year 6</t>
  </si>
  <si>
    <t>Enhanced Coagulation - Year 6</t>
  </si>
  <si>
    <t>Enhanced Coagulation - Year 7</t>
  </si>
  <si>
    <t>Enhanced Coagulation - Year 8</t>
  </si>
  <si>
    <t>TTHM and HAA5 Monitoring Report 2008</t>
  </si>
  <si>
    <t>Year 7</t>
  </si>
  <si>
    <t>TTHM and HAA5 Monitoring Report 2009</t>
  </si>
  <si>
    <t>Year 8</t>
  </si>
  <si>
    <t>TTHM and HAA5 Monitoring Report 2010</t>
  </si>
  <si>
    <t>TTHM and HAA5 Monitoring Report 2011</t>
  </si>
  <si>
    <t>Highlands Water Company</t>
  </si>
  <si>
    <t>Bromate Monitoring Report</t>
  </si>
  <si>
    <r>
      <t>BrO</t>
    </r>
    <r>
      <rPr>
        <vertAlign val="subscript"/>
        <sz val="10"/>
        <rFont val="Arial"/>
        <family val="2"/>
      </rPr>
      <t xml:space="preserve">3
</t>
    </r>
    <r>
      <rPr>
        <sz val="10"/>
        <rFont val="Arial"/>
        <family val="0"/>
      </rPr>
      <t>mg/L</t>
    </r>
  </si>
  <si>
    <t>MCL Violated
Yes/No?</t>
  </si>
  <si>
    <t>Bromate MCL:</t>
  </si>
  <si>
    <t>mg/L, based on running annual average (RAA)</t>
  </si>
  <si>
    <t>Sample Location:</t>
  </si>
  <si>
    <t>Entry into distribution system after clearwell</t>
  </si>
  <si>
    <t>Year 5, 2008</t>
  </si>
  <si>
    <t>Year 6, 2009</t>
  </si>
  <si>
    <t>Year 7, 2010</t>
  </si>
  <si>
    <t>Year 8, 2011</t>
  </si>
  <si>
    <t>Highlands105A Stage 1 D_DBPR Reports.xls - Version 1.01</t>
  </si>
  <si>
    <t>City of St. Helena</t>
  </si>
  <si>
    <t>Niebaum Ln. @Church (Max. Residence time southeast zone 1)</t>
  </si>
  <si>
    <t>3029 St. Helena Hwy. (Max. Residence time northwest zone1)</t>
  </si>
  <si>
    <t>Pratt Ave. (Mean Residence time zone 1)</t>
  </si>
  <si>
    <t>1240 Oak St. (Mean Residence time zone1)</t>
  </si>
  <si>
    <t>Berryessa Highlands</t>
  </si>
  <si>
    <t>Year 1, 2015</t>
  </si>
  <si>
    <t>Year 2, 2016</t>
  </si>
  <si>
    <t>Year 3, 2017</t>
  </si>
  <si>
    <t>Year 4, 2018</t>
  </si>
  <si>
    <t>Year 5, 2019</t>
  </si>
  <si>
    <t>Year 6, 2020</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</si>
</sst>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0.00000000000000%"/>
    <numFmt numFmtId="168" formatCode="0.0000000000000%"/>
    <numFmt numFmtId="169" formatCode="0.000000000000%"/>
    <numFmt numFmtId="170" formatCode="0.00000000000%"/>
    <numFmt numFmtId="171" formatCode="0.0000000000%"/>
    <numFmt numFmtId="172" formatCode="0.000000000%"/>
    <numFmt numFmtId="173" formatCode="0.00000"/>
    <numFmt numFmtId="174" formatCode="0.0000"/>
    <numFmt numFmtId="175" formatCode="0.000"/>
    <numFmt numFmtId="176" formatCode="#,##0.0_);[Red]\(#,##0.0\)"/>
    <numFmt numFmtId="177" formatCode="&quot;Yes&quot;;&quot;Yes&quot;;&quot;No&quot;"/>
    <numFmt numFmtId="178" formatCode="&quot;True&quot;;&quot;True&quot;;&quot;False&quot;"/>
    <numFmt numFmtId="179" formatCode="&quot;On&quot;;&quot;On&quot;;&quot;Off&quot;"/>
    <numFmt numFmtId="180" formatCode="0.000000"/>
    <numFmt numFmtId="181" formatCode="0.0000000"/>
    <numFmt numFmtId="182" formatCode="0.00000000"/>
    <numFmt numFmtId="183" formatCode="0.000000000"/>
    <numFmt numFmtId="184" formatCode="0.0000000000"/>
    <numFmt numFmtId="185" formatCode="mmmm\-yy"/>
  </numFmts>
  <fonts count="78">
    <font>
      <sz val="10"/>
      <name val="Arial"/>
      <family val="0"/>
    </font>
    <font>
      <sz val="10"/>
      <color indexed="8"/>
      <name val="Arial"/>
      <family val="2"/>
    </font>
    <font>
      <b/>
      <sz val="12"/>
      <name val="Arial"/>
      <family val="2"/>
    </font>
    <font>
      <vertAlign val="superscript"/>
      <sz val="10"/>
      <name val="Arial"/>
      <family val="2"/>
    </font>
    <font>
      <sz val="10"/>
      <color indexed="13"/>
      <name val="Arial"/>
      <family val="2"/>
    </font>
    <font>
      <b/>
      <sz val="14"/>
      <name val="Arial"/>
      <family val="2"/>
    </font>
    <font>
      <sz val="14"/>
      <name val="Arial"/>
      <family val="2"/>
    </font>
    <font>
      <b/>
      <u val="single"/>
      <sz val="14"/>
      <color indexed="12"/>
      <name val="Arial"/>
      <family val="2"/>
    </font>
    <font>
      <b/>
      <sz val="14"/>
      <color indexed="12"/>
      <name val="Arial"/>
      <family val="2"/>
    </font>
    <font>
      <b/>
      <sz val="14"/>
      <color indexed="8"/>
      <name val="Arial"/>
      <family val="2"/>
    </font>
    <font>
      <b/>
      <sz val="11"/>
      <name val="Arial"/>
      <family val="2"/>
    </font>
    <font>
      <b/>
      <sz val="13"/>
      <name val="Arial"/>
      <family val="2"/>
    </font>
    <font>
      <b/>
      <vertAlign val="subscript"/>
      <sz val="13"/>
      <name val="Arial"/>
      <family val="2"/>
    </font>
    <font>
      <sz val="11"/>
      <name val="Arial"/>
      <family val="2"/>
    </font>
    <font>
      <b/>
      <sz val="10"/>
      <name val="Arial"/>
      <family val="2"/>
    </font>
    <font>
      <u val="single"/>
      <sz val="10"/>
      <name val="Arial"/>
      <family val="2"/>
    </font>
    <font>
      <vertAlign val="subscript"/>
      <sz val="10"/>
      <name val="Arial"/>
      <family val="2"/>
    </font>
    <font>
      <i/>
      <sz val="10"/>
      <name val="Arial"/>
      <family val="2"/>
    </font>
    <font>
      <sz val="10"/>
      <name val="Tahoma"/>
      <family val="0"/>
    </font>
    <font>
      <b/>
      <sz val="10"/>
      <name val="Tahoma"/>
      <family val="0"/>
    </font>
    <font>
      <sz val="10"/>
      <color indexed="12"/>
      <name val="Arial"/>
      <family val="0"/>
    </font>
    <font>
      <u val="single"/>
      <sz val="10"/>
      <color indexed="12"/>
      <name val="Arial"/>
      <family val="0"/>
    </font>
    <font>
      <u val="single"/>
      <sz val="10"/>
      <color indexed="36"/>
      <name val="Arial"/>
      <family val="0"/>
    </font>
    <font>
      <sz val="8"/>
      <name val="Tahoma"/>
      <family val="0"/>
    </font>
    <font>
      <b/>
      <sz val="8"/>
      <name val="Tahoma"/>
      <family val="0"/>
    </font>
    <font>
      <b/>
      <sz val="8"/>
      <color indexed="9"/>
      <name val="Arial"/>
      <family val="2"/>
    </font>
    <font>
      <b/>
      <sz val="22"/>
      <color indexed="8"/>
      <name val="Arial"/>
      <family val="2"/>
    </font>
    <font>
      <b/>
      <i/>
      <sz val="20"/>
      <color indexed="62"/>
      <name val="Arial"/>
      <family val="2"/>
    </font>
    <font>
      <b/>
      <i/>
      <sz val="20"/>
      <color indexed="8"/>
      <name val="Arial"/>
      <family val="2"/>
    </font>
    <font>
      <b/>
      <i/>
      <sz val="20"/>
      <color indexed="20"/>
      <name val="Arial"/>
      <family val="2"/>
    </font>
    <font>
      <b/>
      <sz val="10"/>
      <color indexed="12"/>
      <name val="Arial"/>
      <family val="2"/>
    </font>
    <font>
      <b/>
      <u val="single"/>
      <sz val="11"/>
      <name val="Arial"/>
      <family val="2"/>
    </font>
    <font>
      <sz val="10"/>
      <color indexed="22"/>
      <name val="Arial"/>
      <family val="2"/>
    </font>
    <font>
      <b/>
      <sz val="11"/>
      <color indexed="8"/>
      <name val="Arial"/>
      <family val="2"/>
    </font>
    <font>
      <b/>
      <sz val="10"/>
      <color indexed="8"/>
      <name val="Arial"/>
      <family val="2"/>
    </font>
    <font>
      <sz val="10"/>
      <color indexed="9"/>
      <name val="Arial"/>
      <family val="0"/>
    </font>
    <font>
      <b/>
      <sz val="16"/>
      <color indexed="8"/>
      <name val="Arial"/>
      <family val="2"/>
    </font>
    <font>
      <b/>
      <u val="single"/>
      <sz val="11"/>
      <color indexed="8"/>
      <name val="Arial"/>
      <family val="2"/>
    </font>
    <font>
      <b/>
      <u val="single"/>
      <sz val="12"/>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vertAlign val="subscript"/>
      <sz val="10"/>
      <color indexed="8"/>
      <name val="Arial"/>
      <family val="0"/>
    </font>
    <font>
      <b/>
      <sz val="12"/>
      <color indexed="8"/>
      <name val="Arial"/>
      <family val="0"/>
    </font>
    <font>
      <sz val="9.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38"/>
        <bgColor indexed="64"/>
      </patternFill>
    </fill>
    <fill>
      <patternFill patternType="solid">
        <fgColor indexed="55"/>
        <bgColor indexed="64"/>
      </patternFill>
    </fill>
    <fill>
      <patternFill patternType="solid">
        <fgColor indexed="54"/>
        <bgColor indexed="64"/>
      </patternFill>
    </fill>
    <fill>
      <patternFill patternType="lightTrellis"/>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thin"/>
      <right style="medium"/>
      <top style="thin"/>
      <bottom style="thin"/>
    </border>
    <border>
      <left>
        <color indexed="63"/>
      </left>
      <right style="thin"/>
      <top>
        <color indexed="63"/>
      </top>
      <bottom style="thin"/>
    </border>
    <border>
      <left style="thin"/>
      <right style="thin"/>
      <top style="thin"/>
      <bottom style="thin"/>
    </border>
    <border>
      <left style="thin"/>
      <right style="medium"/>
      <top style="medium"/>
      <bottom style="thin"/>
    </border>
    <border>
      <left style="thin"/>
      <right style="thin"/>
      <top style="medium"/>
      <bottom style="thin"/>
    </border>
    <border>
      <left style="thin"/>
      <right style="medium"/>
      <top style="thin"/>
      <bottom style="medium"/>
    </border>
    <border>
      <left style="thin"/>
      <right style="thin"/>
      <top style="thin"/>
      <bottom style="medium"/>
    </border>
    <border>
      <left>
        <color indexed="63"/>
      </left>
      <right>
        <color indexed="63"/>
      </right>
      <top style="medium"/>
      <bottom style="thin"/>
    </border>
    <border>
      <left style="medium"/>
      <right style="thin"/>
      <top style="medium"/>
      <bottom style="thin"/>
    </border>
    <border>
      <left>
        <color indexed="63"/>
      </left>
      <right style="thin"/>
      <top style="medium"/>
      <bottom style="thin"/>
    </border>
    <border>
      <left>
        <color indexed="63"/>
      </left>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style="thin"/>
      <top>
        <color indexed="63"/>
      </top>
      <bottom style="medium"/>
    </border>
    <border>
      <left>
        <color indexed="63"/>
      </left>
      <right style="thin"/>
      <top>
        <color indexed="63"/>
      </top>
      <bottom style="medium"/>
    </border>
    <border>
      <left style="medium"/>
      <right style="thin"/>
      <top style="thin"/>
      <bottom style="thin"/>
    </border>
    <border>
      <left style="medium"/>
      <right style="thin"/>
      <top style="thin"/>
      <bottom style="medium"/>
    </border>
    <border>
      <left>
        <color indexed="63"/>
      </left>
      <right style="thin"/>
      <top style="medium"/>
      <bottom>
        <color indexed="63"/>
      </bottom>
    </border>
    <border>
      <left style="thin"/>
      <right style="medium"/>
      <top style="thin"/>
      <bottom>
        <color indexed="63"/>
      </bottom>
    </border>
    <border>
      <left style="medium"/>
      <right style="thin"/>
      <top style="medium"/>
      <bottom>
        <color indexed="63"/>
      </bottom>
    </border>
    <border>
      <left style="medium"/>
      <right style="thin"/>
      <top>
        <color indexed="63"/>
      </top>
      <bottom>
        <color indexed="63"/>
      </bottom>
    </border>
    <border>
      <left>
        <color indexed="63"/>
      </left>
      <right>
        <color indexed="63"/>
      </right>
      <top>
        <color indexed="63"/>
      </top>
      <bottom style="thick"/>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ck"/>
    </border>
    <border>
      <left>
        <color indexed="63"/>
      </left>
      <right style="thick"/>
      <top>
        <color indexed="63"/>
      </top>
      <bottom style="thick"/>
    </border>
    <border>
      <left style="thin"/>
      <right>
        <color indexed="63"/>
      </right>
      <top style="thick"/>
      <bottom>
        <color indexed="63"/>
      </bottom>
    </border>
    <border>
      <left style="thin"/>
      <right style="thick"/>
      <top style="thin"/>
      <bottom style="thin"/>
    </border>
    <border>
      <left style="thick"/>
      <right style="thin"/>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style="thin"/>
      <top style="medium"/>
      <bottom style="medium"/>
    </border>
    <border>
      <left style="thin"/>
      <right style="medium"/>
      <top style="medium"/>
      <bottom style="medium"/>
    </border>
    <border>
      <left style="medium"/>
      <right>
        <color indexed="63"/>
      </right>
      <top style="thin"/>
      <bottom style="thin"/>
    </border>
    <border>
      <left style="medium"/>
      <right style="medium"/>
      <top style="medium"/>
      <bottom style="thin"/>
    </border>
    <border>
      <left style="medium"/>
      <right style="medium"/>
      <top>
        <color indexed="63"/>
      </top>
      <bottom style="thin"/>
    </border>
    <border>
      <left style="medium"/>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medium"/>
      <right>
        <color indexed="63"/>
      </right>
      <top style="medium"/>
      <bottom style="thin"/>
    </border>
    <border>
      <left>
        <color indexed="63"/>
      </left>
      <right style="medium"/>
      <top style="medium"/>
      <bottom style="thin"/>
    </border>
    <border>
      <left>
        <color indexed="63"/>
      </left>
      <right style="thin"/>
      <top style="thin"/>
      <bottom style="thin"/>
    </border>
    <border>
      <left>
        <color indexed="63"/>
      </left>
      <right style="thin"/>
      <top style="thin"/>
      <bottom>
        <color indexed="63"/>
      </bottom>
    </border>
    <border>
      <left>
        <color indexed="63"/>
      </left>
      <right style="thin"/>
      <top style="thin"/>
      <bottom style="medium"/>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22"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21"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441">
    <xf numFmtId="0" fontId="0" fillId="0" borderId="0" xfId="0" applyAlignment="1">
      <alignment/>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3" xfId="0"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wrapText="1"/>
    </xf>
    <xf numFmtId="0" fontId="0" fillId="0" borderId="22" xfId="0" applyBorder="1" applyAlignment="1">
      <alignment horizontal="center"/>
    </xf>
    <xf numFmtId="0" fontId="0" fillId="0" borderId="23" xfId="0" applyBorder="1" applyAlignment="1">
      <alignment horizontal="center"/>
    </xf>
    <xf numFmtId="0" fontId="0" fillId="0" borderId="0" xfId="0" applyFill="1" applyBorder="1" applyAlignment="1">
      <alignment horizontal="center"/>
    </xf>
    <xf numFmtId="2" fontId="0" fillId="0" borderId="24" xfId="0" applyNumberFormat="1" applyBorder="1" applyAlignment="1">
      <alignment horizontal="center"/>
    </xf>
    <xf numFmtId="0" fontId="0" fillId="0" borderId="25" xfId="0" applyBorder="1" applyAlignment="1">
      <alignment horizontal="centerContinuous"/>
    </xf>
    <xf numFmtId="0" fontId="0" fillId="0" borderId="26" xfId="0" applyBorder="1" applyAlignment="1">
      <alignment horizontal="centerContinuous"/>
    </xf>
    <xf numFmtId="0" fontId="0" fillId="0" borderId="0" xfId="0" applyAlignment="1">
      <alignment horizontal="centerContinuous"/>
    </xf>
    <xf numFmtId="0" fontId="2" fillId="0" borderId="0" xfId="0" applyFont="1" applyAlignment="1">
      <alignment horizontal="centerContinuous"/>
    </xf>
    <xf numFmtId="0" fontId="0" fillId="0" borderId="0" xfId="0" applyAlignment="1">
      <alignment horizontal="left"/>
    </xf>
    <xf numFmtId="0" fontId="3" fillId="0" borderId="0" xfId="0" applyFont="1" applyAlignment="1">
      <alignment horizontal="left"/>
    </xf>
    <xf numFmtId="165" fontId="0" fillId="0" borderId="27" xfId="0" applyNumberFormat="1" applyBorder="1" applyAlignment="1">
      <alignment horizontal="center"/>
    </xf>
    <xf numFmtId="0" fontId="0" fillId="0" borderId="0" xfId="0" applyBorder="1" applyAlignment="1">
      <alignment horizontal="center" wrapText="1"/>
    </xf>
    <xf numFmtId="165" fontId="0" fillId="0" borderId="28" xfId="0" applyNumberFormat="1" applyBorder="1" applyAlignment="1">
      <alignment horizontal="center"/>
    </xf>
    <xf numFmtId="0" fontId="0" fillId="0" borderId="0" xfId="0" applyBorder="1" applyAlignment="1">
      <alignment/>
    </xf>
    <xf numFmtId="165" fontId="0" fillId="0" borderId="0" xfId="0" applyNumberFormat="1" applyBorder="1" applyAlignment="1">
      <alignment horizontal="center"/>
    </xf>
    <xf numFmtId="2" fontId="0" fillId="0" borderId="29" xfId="0" applyNumberFormat="1" applyBorder="1" applyAlignment="1">
      <alignment horizontal="center"/>
    </xf>
    <xf numFmtId="165" fontId="0" fillId="0" borderId="30" xfId="0" applyNumberFormat="1" applyBorder="1" applyAlignment="1">
      <alignment horizontal="center"/>
    </xf>
    <xf numFmtId="2" fontId="0" fillId="0" borderId="31" xfId="0" applyNumberFormat="1" applyBorder="1" applyAlignment="1">
      <alignment horizontal="center"/>
    </xf>
    <xf numFmtId="165" fontId="0" fillId="0" borderId="32" xfId="0" applyNumberFormat="1" applyBorder="1" applyAlignment="1">
      <alignment horizontal="center"/>
    </xf>
    <xf numFmtId="2" fontId="1" fillId="33" borderId="33" xfId="0" applyNumberFormat="1" applyFont="1" applyFill="1" applyBorder="1" applyAlignment="1">
      <alignment horizontal="center"/>
    </xf>
    <xf numFmtId="0" fontId="2" fillId="0" borderId="0" xfId="0" applyFont="1" applyAlignment="1" applyProtection="1">
      <alignment horizontal="centerContinuous"/>
      <protection locked="0"/>
    </xf>
    <xf numFmtId="1" fontId="20" fillId="0" borderId="34" xfId="0" applyNumberFormat="1" applyFont="1" applyBorder="1" applyAlignment="1" applyProtection="1">
      <alignment horizontal="center"/>
      <protection locked="0"/>
    </xf>
    <xf numFmtId="0" fontId="20" fillId="0" borderId="35" xfId="0" applyFont="1" applyBorder="1" applyAlignment="1" applyProtection="1">
      <alignment horizontal="center"/>
      <protection locked="0"/>
    </xf>
    <xf numFmtId="164" fontId="20" fillId="0" borderId="30" xfId="0" applyNumberFormat="1" applyFont="1" applyBorder="1" applyAlignment="1" applyProtection="1">
      <alignment horizontal="center"/>
      <protection locked="0"/>
    </xf>
    <xf numFmtId="164" fontId="20" fillId="0" borderId="36" xfId="0" applyNumberFormat="1" applyFont="1" applyBorder="1" applyAlignment="1" applyProtection="1">
      <alignment horizontal="center"/>
      <protection locked="0"/>
    </xf>
    <xf numFmtId="0" fontId="20" fillId="0" borderId="30" xfId="0" applyFont="1" applyBorder="1" applyAlignment="1" applyProtection="1">
      <alignment horizontal="center"/>
      <protection locked="0"/>
    </xf>
    <xf numFmtId="1" fontId="20" fillId="0" borderId="37" xfId="0" applyNumberFormat="1" applyFont="1" applyBorder="1" applyAlignment="1" applyProtection="1">
      <alignment horizontal="center"/>
      <protection locked="0"/>
    </xf>
    <xf numFmtId="0" fontId="20" fillId="0" borderId="38" xfId="0" applyFont="1" applyBorder="1" applyAlignment="1" applyProtection="1">
      <alignment horizontal="center"/>
      <protection locked="0"/>
    </xf>
    <xf numFmtId="164" fontId="20" fillId="0" borderId="39" xfId="0" applyNumberFormat="1" applyFont="1" applyBorder="1" applyAlignment="1" applyProtection="1">
      <alignment horizontal="center"/>
      <protection locked="0"/>
    </xf>
    <xf numFmtId="164" fontId="20" fillId="0" borderId="28" xfId="0" applyNumberFormat="1" applyFont="1" applyBorder="1" applyAlignment="1" applyProtection="1">
      <alignment horizontal="center"/>
      <protection locked="0"/>
    </xf>
    <xf numFmtId="0" fontId="20" fillId="0" borderId="39" xfId="0" applyFont="1" applyBorder="1" applyAlignment="1" applyProtection="1">
      <alignment horizontal="center"/>
      <protection locked="0"/>
    </xf>
    <xf numFmtId="1" fontId="20" fillId="0" borderId="16" xfId="0" applyNumberFormat="1" applyFont="1" applyBorder="1" applyAlignment="1" applyProtection="1">
      <alignment horizontal="center"/>
      <protection locked="0"/>
    </xf>
    <xf numFmtId="0" fontId="20" fillId="0" borderId="40" xfId="0" applyFont="1" applyBorder="1" applyAlignment="1" applyProtection="1">
      <alignment horizontal="center"/>
      <protection locked="0"/>
    </xf>
    <xf numFmtId="164" fontId="20" fillId="0" borderId="23" xfId="0" applyNumberFormat="1" applyFont="1" applyBorder="1" applyAlignment="1" applyProtection="1">
      <alignment horizontal="center"/>
      <protection locked="0"/>
    </xf>
    <xf numFmtId="164" fontId="20" fillId="0" borderId="41" xfId="0" applyNumberFormat="1" applyFont="1" applyBorder="1" applyAlignment="1" applyProtection="1">
      <alignment horizontal="center"/>
      <protection locked="0"/>
    </xf>
    <xf numFmtId="0" fontId="20" fillId="0" borderId="27" xfId="0" applyFont="1" applyBorder="1" applyAlignment="1" applyProtection="1">
      <alignment horizontal="center"/>
      <protection locked="0"/>
    </xf>
    <xf numFmtId="0" fontId="20" fillId="0" borderId="32" xfId="0" applyFont="1" applyBorder="1" applyAlignment="1" applyProtection="1">
      <alignment horizontal="center"/>
      <protection locked="0"/>
    </xf>
    <xf numFmtId="164" fontId="20" fillId="0" borderId="35" xfId="0" applyNumberFormat="1" applyFont="1" applyBorder="1" applyAlignment="1" applyProtection="1">
      <alignment horizontal="center"/>
      <protection locked="0"/>
    </xf>
    <xf numFmtId="164" fontId="20" fillId="0" borderId="38" xfId="0" applyNumberFormat="1" applyFont="1" applyBorder="1" applyAlignment="1" applyProtection="1">
      <alignment horizontal="center"/>
      <protection locked="0"/>
    </xf>
    <xf numFmtId="164" fontId="20" fillId="0" borderId="40" xfId="0" applyNumberFormat="1" applyFont="1" applyBorder="1" applyAlignment="1" applyProtection="1">
      <alignment horizontal="center"/>
      <protection locked="0"/>
    </xf>
    <xf numFmtId="0" fontId="0" fillId="34" borderId="35" xfId="0" applyFill="1" applyBorder="1" applyAlignment="1">
      <alignment horizontal="center"/>
    </xf>
    <xf numFmtId="0" fontId="0" fillId="34" borderId="42" xfId="0" applyFill="1" applyBorder="1" applyAlignment="1">
      <alignment horizontal="center"/>
    </xf>
    <xf numFmtId="0" fontId="0" fillId="34" borderId="43" xfId="0" applyFill="1" applyBorder="1" applyAlignment="1">
      <alignment horizontal="center"/>
    </xf>
    <xf numFmtId="0" fontId="0" fillId="35" borderId="35" xfId="0" applyFill="1" applyBorder="1" applyAlignment="1">
      <alignment horizontal="center"/>
    </xf>
    <xf numFmtId="0" fontId="0" fillId="35" borderId="42" xfId="0" applyFill="1" applyBorder="1" applyAlignment="1">
      <alignment horizontal="center"/>
    </xf>
    <xf numFmtId="0" fontId="0" fillId="35" borderId="43" xfId="0" applyFill="1" applyBorder="1" applyAlignment="1">
      <alignment horizontal="center"/>
    </xf>
    <xf numFmtId="0" fontId="0" fillId="36" borderId="35" xfId="0" applyFill="1" applyBorder="1" applyAlignment="1">
      <alignment horizontal="center"/>
    </xf>
    <xf numFmtId="0" fontId="0" fillId="36" borderId="42" xfId="0" applyFill="1" applyBorder="1" applyAlignment="1">
      <alignment horizontal="center"/>
    </xf>
    <xf numFmtId="0" fontId="0" fillId="36" borderId="43" xfId="0" applyFill="1" applyBorder="1" applyAlignment="1">
      <alignment horizontal="center"/>
    </xf>
    <xf numFmtId="0" fontId="0" fillId="37" borderId="38" xfId="0" applyFill="1" applyBorder="1" applyAlignment="1">
      <alignment horizontal="center"/>
    </xf>
    <xf numFmtId="0" fontId="0" fillId="37" borderId="42" xfId="0" applyFill="1" applyBorder="1" applyAlignment="1">
      <alignment horizontal="center"/>
    </xf>
    <xf numFmtId="0" fontId="0" fillId="37" borderId="43" xfId="0" applyFill="1" applyBorder="1" applyAlignment="1">
      <alignment horizontal="center"/>
    </xf>
    <xf numFmtId="165" fontId="0" fillId="0" borderId="44" xfId="0" applyNumberFormat="1" applyBorder="1" applyAlignment="1">
      <alignment horizontal="center"/>
    </xf>
    <xf numFmtId="165" fontId="0" fillId="0" borderId="42" xfId="0" applyNumberFormat="1" applyBorder="1" applyAlignment="1">
      <alignment horizontal="center"/>
    </xf>
    <xf numFmtId="2" fontId="0" fillId="0" borderId="30" xfId="0" applyNumberFormat="1" applyBorder="1" applyAlignment="1">
      <alignment horizontal="center"/>
    </xf>
    <xf numFmtId="2" fontId="0" fillId="0" borderId="27" xfId="0" applyNumberFormat="1" applyBorder="1" applyAlignment="1">
      <alignment horizontal="center"/>
    </xf>
    <xf numFmtId="2" fontId="0" fillId="0" borderId="32" xfId="0" applyNumberFormat="1" applyBorder="1" applyAlignment="1">
      <alignment horizontal="center"/>
    </xf>
    <xf numFmtId="2" fontId="0" fillId="0" borderId="39" xfId="0" applyNumberFormat="1" applyBorder="1" applyAlignment="1">
      <alignment horizontal="center"/>
    </xf>
    <xf numFmtId="2" fontId="1" fillId="33" borderId="45" xfId="0" applyNumberFormat="1" applyFont="1" applyFill="1" applyBorder="1" applyAlignment="1">
      <alignment horizontal="center"/>
    </xf>
    <xf numFmtId="2" fontId="1" fillId="33" borderId="32" xfId="0" applyNumberFormat="1" applyFont="1" applyFill="1" applyBorder="1" applyAlignment="1">
      <alignment horizontal="center"/>
    </xf>
    <xf numFmtId="2" fontId="0" fillId="0" borderId="18" xfId="0" applyNumberFormat="1" applyBorder="1" applyAlignment="1">
      <alignment horizontal="center"/>
    </xf>
    <xf numFmtId="2" fontId="0" fillId="0" borderId="42" xfId="0" applyNumberFormat="1" applyBorder="1" applyAlignment="1">
      <alignment horizontal="center"/>
    </xf>
    <xf numFmtId="165" fontId="0" fillId="0" borderId="35" xfId="0" applyNumberFormat="1" applyBorder="1" applyAlignment="1">
      <alignment horizontal="center"/>
    </xf>
    <xf numFmtId="165" fontId="0" fillId="0" borderId="43" xfId="0" applyNumberFormat="1" applyBorder="1" applyAlignment="1">
      <alignment horizontal="center"/>
    </xf>
    <xf numFmtId="2" fontId="0" fillId="0" borderId="23" xfId="0" applyNumberFormat="1" applyBorder="1" applyAlignment="1">
      <alignment horizontal="center"/>
    </xf>
    <xf numFmtId="0" fontId="0" fillId="0" borderId="0" xfId="0" applyBorder="1" applyAlignment="1">
      <alignment horizontal="centerContinuous"/>
    </xf>
    <xf numFmtId="0" fontId="0" fillId="0" borderId="33" xfId="0" applyBorder="1" applyAlignment="1">
      <alignment horizontal="center"/>
    </xf>
    <xf numFmtId="0" fontId="0" fillId="0" borderId="46" xfId="0" applyBorder="1" applyAlignment="1">
      <alignment horizontal="center"/>
    </xf>
    <xf numFmtId="0" fontId="0" fillId="0" borderId="14" xfId="0" applyBorder="1" applyAlignment="1">
      <alignment horizontal="centerContinuous"/>
    </xf>
    <xf numFmtId="0" fontId="0" fillId="0" borderId="35"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32" xfId="0" applyBorder="1" applyAlignment="1">
      <alignment horizontal="center"/>
    </xf>
    <xf numFmtId="0" fontId="0" fillId="0" borderId="47" xfId="0" applyBorder="1" applyAlignment="1">
      <alignment horizontal="center"/>
    </xf>
    <xf numFmtId="0" fontId="0" fillId="0" borderId="40" xfId="0" applyBorder="1" applyAlignment="1">
      <alignment horizontal="center"/>
    </xf>
    <xf numFmtId="0" fontId="14" fillId="0" borderId="0" xfId="0" applyFont="1" applyAlignment="1">
      <alignment horizontal="right"/>
    </xf>
    <xf numFmtId="0" fontId="0" fillId="0" borderId="0" xfId="0" applyFont="1" applyAlignment="1" quotePrefix="1">
      <alignment horizontal="center"/>
    </xf>
    <xf numFmtId="175" fontId="0" fillId="0" borderId="31" xfId="0" applyNumberFormat="1" applyBorder="1" applyAlignment="1" applyProtection="1">
      <alignment horizontal="center"/>
      <protection locked="0"/>
    </xf>
    <xf numFmtId="175" fontId="0" fillId="0" borderId="30" xfId="0" applyNumberFormat="1" applyBorder="1" applyAlignment="1" applyProtection="1">
      <alignment horizontal="center"/>
      <protection locked="0"/>
    </xf>
    <xf numFmtId="175" fontId="0" fillId="0" borderId="29" xfId="0" applyNumberFormat="1" applyBorder="1" applyAlignment="1" applyProtection="1">
      <alignment horizontal="center"/>
      <protection locked="0"/>
    </xf>
    <xf numFmtId="175" fontId="0" fillId="0" borderId="27" xfId="0" applyNumberFormat="1" applyBorder="1" applyAlignment="1" applyProtection="1">
      <alignment horizontal="center"/>
      <protection locked="0"/>
    </xf>
    <xf numFmtId="175" fontId="0" fillId="0" borderId="33" xfId="0" applyNumberFormat="1" applyBorder="1" applyAlignment="1" applyProtection="1">
      <alignment horizontal="center"/>
      <protection locked="0"/>
    </xf>
    <xf numFmtId="175" fontId="0" fillId="0" borderId="32" xfId="0" applyNumberFormat="1" applyBorder="1" applyAlignment="1" applyProtection="1">
      <alignment horizontal="center"/>
      <protection locked="0"/>
    </xf>
    <xf numFmtId="175" fontId="14" fillId="33" borderId="30" xfId="0" applyNumberFormat="1" applyFont="1" applyFill="1" applyBorder="1" applyAlignment="1">
      <alignment horizontal="center"/>
    </xf>
    <xf numFmtId="175" fontId="14" fillId="33" borderId="32" xfId="0" applyNumberFormat="1" applyFont="1" applyFill="1" applyBorder="1" applyAlignment="1">
      <alignment horizontal="center"/>
    </xf>
    <xf numFmtId="175" fontId="14" fillId="33" borderId="21" xfId="0" applyNumberFormat="1" applyFont="1" applyFill="1" applyBorder="1" applyAlignment="1">
      <alignment horizontal="center"/>
    </xf>
    <xf numFmtId="175" fontId="14" fillId="33" borderId="23" xfId="0" applyNumberFormat="1" applyFont="1" applyFill="1" applyBorder="1" applyAlignment="1">
      <alignment horizontal="center"/>
    </xf>
    <xf numFmtId="175" fontId="0" fillId="0" borderId="46" xfId="0" applyNumberFormat="1" applyBorder="1" applyAlignment="1">
      <alignment horizontal="center"/>
    </xf>
    <xf numFmtId="175" fontId="0" fillId="0" borderId="43" xfId="0" applyNumberFormat="1" applyBorder="1" applyAlignment="1">
      <alignment horizontal="center"/>
    </xf>
    <xf numFmtId="175" fontId="14" fillId="33" borderId="39" xfId="0" applyNumberFormat="1" applyFont="1" applyFill="1" applyBorder="1" applyAlignment="1">
      <alignment horizontal="center"/>
    </xf>
    <xf numFmtId="0" fontId="0" fillId="0" borderId="0" xfId="0" applyAlignment="1">
      <alignment horizontal="right"/>
    </xf>
    <xf numFmtId="175" fontId="0" fillId="0" borderId="0" xfId="0" applyNumberFormat="1" applyAlignment="1">
      <alignment horizontal="center"/>
    </xf>
    <xf numFmtId="0" fontId="0" fillId="0" borderId="48" xfId="0" applyBorder="1" applyAlignment="1">
      <alignment horizontal="center"/>
    </xf>
    <xf numFmtId="0" fontId="0" fillId="0" borderId="48" xfId="0" applyBorder="1" applyAlignment="1">
      <alignment horizontal="right"/>
    </xf>
    <xf numFmtId="175" fontId="0" fillId="0" borderId="48" xfId="0" applyNumberFormat="1" applyBorder="1" applyAlignment="1">
      <alignment horizontal="center"/>
    </xf>
    <xf numFmtId="0" fontId="0" fillId="0" borderId="48" xfId="0" applyBorder="1" applyAlignment="1">
      <alignment horizontal="left"/>
    </xf>
    <xf numFmtId="175" fontId="0" fillId="0" borderId="0" xfId="0" applyNumberFormat="1" applyAlignment="1">
      <alignment/>
    </xf>
    <xf numFmtId="0" fontId="0" fillId="0" borderId="0" xfId="0" applyFill="1" applyBorder="1" applyAlignment="1">
      <alignment horizontal="centerContinuous"/>
    </xf>
    <xf numFmtId="0" fontId="0" fillId="0" borderId="0" xfId="0" applyFill="1" applyBorder="1" applyAlignment="1">
      <alignment/>
    </xf>
    <xf numFmtId="0" fontId="2" fillId="0" borderId="0" xfId="0" applyFont="1" applyFill="1" applyBorder="1" applyAlignment="1">
      <alignment horizontal="centerContinuous"/>
    </xf>
    <xf numFmtId="175" fontId="0" fillId="0" borderId="0" xfId="0" applyNumberFormat="1" applyFill="1" applyBorder="1" applyAlignment="1" applyProtection="1">
      <alignment horizontal="center"/>
      <protection locked="0"/>
    </xf>
    <xf numFmtId="0" fontId="0" fillId="0" borderId="49" xfId="0" applyBorder="1" applyAlignment="1">
      <alignment horizont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Continuous"/>
    </xf>
    <xf numFmtId="0" fontId="0" fillId="0" borderId="53" xfId="0" applyBorder="1" applyAlignment="1">
      <alignment horizontal="centerContinuous"/>
    </xf>
    <xf numFmtId="0" fontId="0" fillId="0" borderId="54" xfId="0" applyBorder="1" applyAlignment="1">
      <alignment horizontal="centerContinuous"/>
    </xf>
    <xf numFmtId="1" fontId="20" fillId="0" borderId="35" xfId="0" applyNumberFormat="1" applyFont="1" applyBorder="1" applyAlignment="1" applyProtection="1">
      <alignment horizontal="center" vertical="center"/>
      <protection locked="0"/>
    </xf>
    <xf numFmtId="1" fontId="20" fillId="0" borderId="42" xfId="0" applyNumberFormat="1" applyFont="1" applyBorder="1" applyAlignment="1" applyProtection="1">
      <alignment horizontal="center" vertical="center"/>
      <protection locked="0"/>
    </xf>
    <xf numFmtId="1" fontId="20" fillId="0" borderId="43" xfId="0" applyNumberFormat="1" applyFont="1" applyBorder="1" applyAlignment="1" applyProtection="1">
      <alignment horizontal="center" vertical="center"/>
      <protection locked="0"/>
    </xf>
    <xf numFmtId="1" fontId="20" fillId="0" borderId="38" xfId="0" applyNumberFormat="1" applyFont="1" applyBorder="1" applyAlignment="1" applyProtection="1">
      <alignment horizontal="center" vertical="center"/>
      <protection locked="0"/>
    </xf>
    <xf numFmtId="0" fontId="14" fillId="0" borderId="48" xfId="0" applyFont="1" applyBorder="1" applyAlignment="1">
      <alignment horizontal="right"/>
    </xf>
    <xf numFmtId="164" fontId="0" fillId="0" borderId="36" xfId="0" applyNumberFormat="1" applyBorder="1" applyAlignment="1" applyProtection="1">
      <alignment horizontal="center"/>
      <protection locked="0"/>
    </xf>
    <xf numFmtId="164" fontId="0" fillId="0" borderId="29" xfId="0" applyNumberFormat="1" applyBorder="1" applyAlignment="1" applyProtection="1">
      <alignment horizontal="center"/>
      <protection locked="0"/>
    </xf>
    <xf numFmtId="164" fontId="0" fillId="0" borderId="33" xfId="0" applyNumberFormat="1" applyBorder="1" applyAlignment="1" applyProtection="1">
      <alignment horizontal="center"/>
      <protection locked="0"/>
    </xf>
    <xf numFmtId="164" fontId="0" fillId="0" borderId="31" xfId="0" applyNumberFormat="1" applyBorder="1" applyAlignment="1" applyProtection="1">
      <alignment horizontal="center"/>
      <protection locked="0"/>
    </xf>
    <xf numFmtId="164" fontId="0" fillId="0" borderId="19" xfId="0" applyNumberFormat="1" applyBorder="1" applyAlignment="1" applyProtection="1">
      <alignment horizontal="center"/>
      <protection locked="0"/>
    </xf>
    <xf numFmtId="164" fontId="0" fillId="0" borderId="41" xfId="0" applyNumberFormat="1" applyBorder="1" applyAlignment="1" applyProtection="1">
      <alignment horizontal="center"/>
      <protection locked="0"/>
    </xf>
    <xf numFmtId="164" fontId="0" fillId="0" borderId="48" xfId="0" applyNumberFormat="1" applyBorder="1" applyAlignment="1">
      <alignment horizontal="center"/>
    </xf>
    <xf numFmtId="164" fontId="0" fillId="0" borderId="30" xfId="0" applyNumberFormat="1" applyBorder="1" applyAlignment="1" applyProtection="1">
      <alignment horizontal="center"/>
      <protection/>
    </xf>
    <xf numFmtId="164" fontId="0" fillId="0" borderId="27" xfId="0" applyNumberFormat="1" applyBorder="1" applyAlignment="1" applyProtection="1">
      <alignment horizontal="center"/>
      <protection/>
    </xf>
    <xf numFmtId="164" fontId="14" fillId="33" borderId="32" xfId="0" applyNumberFormat="1" applyFont="1" applyFill="1" applyBorder="1" applyAlignment="1" applyProtection="1">
      <alignment horizontal="center"/>
      <protection/>
    </xf>
    <xf numFmtId="164" fontId="0" fillId="0" borderId="22" xfId="0" applyNumberFormat="1" applyBorder="1" applyAlignment="1" applyProtection="1">
      <alignment horizontal="center"/>
      <protection/>
    </xf>
    <xf numFmtId="164" fontId="14" fillId="33" borderId="23" xfId="0" applyNumberFormat="1" applyFont="1" applyFill="1" applyBorder="1" applyAlignment="1" applyProtection="1">
      <alignment horizontal="center"/>
      <protection/>
    </xf>
    <xf numFmtId="164" fontId="0" fillId="0" borderId="32" xfId="0" applyNumberFormat="1" applyBorder="1" applyAlignment="1" applyProtection="1">
      <alignment horizontal="center"/>
      <protection/>
    </xf>
    <xf numFmtId="0" fontId="14" fillId="0" borderId="48" xfId="0" applyFont="1" applyBorder="1" applyAlignment="1" applyProtection="1">
      <alignment horizontal="left"/>
      <protection locked="0"/>
    </xf>
    <xf numFmtId="165" fontId="0" fillId="0" borderId="27" xfId="0" applyNumberFormat="1" applyBorder="1" applyAlignment="1" applyProtection="1">
      <alignment horizontal="center"/>
      <protection locked="0"/>
    </xf>
    <xf numFmtId="165" fontId="0" fillId="0" borderId="32" xfId="0" applyNumberFormat="1" applyBorder="1" applyAlignment="1" applyProtection="1">
      <alignment horizontal="center"/>
      <protection locked="0"/>
    </xf>
    <xf numFmtId="165" fontId="0" fillId="0" borderId="39" xfId="0" applyNumberFormat="1" applyBorder="1" applyAlignment="1" applyProtection="1">
      <alignment horizontal="center"/>
      <protection locked="0"/>
    </xf>
    <xf numFmtId="165" fontId="0" fillId="0" borderId="45" xfId="0" applyNumberFormat="1" applyBorder="1" applyAlignment="1" applyProtection="1">
      <alignment horizontal="center"/>
      <protection locked="0"/>
    </xf>
    <xf numFmtId="165" fontId="0" fillId="0" borderId="30" xfId="0" applyNumberFormat="1" applyBorder="1" applyAlignment="1" applyProtection="1">
      <alignment horizontal="center"/>
      <protection locked="0"/>
    </xf>
    <xf numFmtId="0" fontId="0" fillId="38" borderId="0" xfId="0" applyFill="1" applyAlignment="1">
      <alignment/>
    </xf>
    <xf numFmtId="0" fontId="25" fillId="38" borderId="0" xfId="0" applyFont="1" applyFill="1" applyAlignment="1" applyProtection="1">
      <alignment horizontal="left"/>
      <protection/>
    </xf>
    <xf numFmtId="0" fontId="26" fillId="39" borderId="55" xfId="0" applyFont="1" applyFill="1" applyBorder="1" applyAlignment="1">
      <alignment horizontal="centerContinuous"/>
    </xf>
    <xf numFmtId="0" fontId="0" fillId="39" borderId="56" xfId="0" applyFill="1" applyBorder="1" applyAlignment="1">
      <alignment horizontal="centerContinuous"/>
    </xf>
    <xf numFmtId="0" fontId="0" fillId="39" borderId="57" xfId="0" applyFill="1" applyBorder="1" applyAlignment="1">
      <alignment horizontal="centerContinuous"/>
    </xf>
    <xf numFmtId="0" fontId="0" fillId="39" borderId="58" xfId="0" applyFill="1" applyBorder="1" applyAlignment="1">
      <alignment/>
    </xf>
    <xf numFmtId="0" fontId="0" fillId="39" borderId="0" xfId="0" applyFill="1" applyBorder="1" applyAlignment="1">
      <alignment/>
    </xf>
    <xf numFmtId="0" fontId="0" fillId="39" borderId="59" xfId="0" applyFill="1" applyBorder="1" applyAlignment="1">
      <alignment/>
    </xf>
    <xf numFmtId="0" fontId="1" fillId="40" borderId="58" xfId="0" applyFont="1" applyFill="1" applyBorder="1" applyAlignment="1">
      <alignment/>
    </xf>
    <xf numFmtId="0" fontId="1" fillId="40" borderId="0" xfId="0" applyFont="1" applyFill="1" applyBorder="1" applyAlignment="1">
      <alignment/>
    </xf>
    <xf numFmtId="0" fontId="0" fillId="40" borderId="0" xfId="0" applyFill="1" applyBorder="1" applyAlignment="1">
      <alignment/>
    </xf>
    <xf numFmtId="0" fontId="0" fillId="40" borderId="59" xfId="0" applyFill="1" applyBorder="1" applyAlignment="1">
      <alignment/>
    </xf>
    <xf numFmtId="0" fontId="0" fillId="33" borderId="58" xfId="0" applyFill="1" applyBorder="1" applyAlignment="1">
      <alignment/>
    </xf>
    <xf numFmtId="0" fontId="0" fillId="33" borderId="0" xfId="0" applyFill="1" applyBorder="1" applyAlignment="1">
      <alignment/>
    </xf>
    <xf numFmtId="0" fontId="0" fillId="33" borderId="59" xfId="0" applyFill="1" applyBorder="1" applyAlignment="1">
      <alignment/>
    </xf>
    <xf numFmtId="0" fontId="27" fillId="33" borderId="58" xfId="0" applyFont="1" applyFill="1" applyBorder="1" applyAlignment="1">
      <alignment horizontal="centerContinuous"/>
    </xf>
    <xf numFmtId="0" fontId="20" fillId="33" borderId="0" xfId="0" applyFont="1" applyFill="1" applyBorder="1" applyAlignment="1">
      <alignment horizontal="centerContinuous"/>
    </xf>
    <xf numFmtId="0" fontId="20" fillId="33" borderId="59" xfId="0" applyFont="1" applyFill="1" applyBorder="1" applyAlignment="1">
      <alignment horizontal="centerContinuous"/>
    </xf>
    <xf numFmtId="0" fontId="28" fillId="33" borderId="58" xfId="0" applyFont="1" applyFill="1" applyBorder="1" applyAlignment="1">
      <alignment horizontal="centerContinuous"/>
    </xf>
    <xf numFmtId="0" fontId="0" fillId="33" borderId="0" xfId="0" applyFill="1" applyBorder="1" applyAlignment="1">
      <alignment horizontal="centerContinuous"/>
    </xf>
    <xf numFmtId="0" fontId="0" fillId="33" borderId="59" xfId="0" applyFill="1" applyBorder="1" applyAlignment="1">
      <alignment horizontal="centerContinuous"/>
    </xf>
    <xf numFmtId="0" fontId="29" fillId="33" borderId="58" xfId="0" applyFont="1" applyFill="1" applyBorder="1" applyAlignment="1">
      <alignment horizontal="centerContinuous"/>
    </xf>
    <xf numFmtId="0" fontId="0" fillId="0" borderId="60" xfId="0" applyFill="1" applyBorder="1" applyAlignment="1">
      <alignment/>
    </xf>
    <xf numFmtId="0" fontId="0" fillId="0" borderId="61" xfId="0" applyFill="1" applyBorder="1" applyAlignment="1">
      <alignment/>
    </xf>
    <xf numFmtId="0" fontId="0" fillId="0" borderId="62" xfId="0" applyFill="1" applyBorder="1" applyAlignment="1">
      <alignment/>
    </xf>
    <xf numFmtId="0" fontId="0" fillId="41" borderId="58" xfId="0" applyFill="1" applyBorder="1" applyAlignment="1">
      <alignment/>
    </xf>
    <xf numFmtId="0" fontId="0" fillId="41" borderId="0" xfId="0" applyFill="1" applyBorder="1" applyAlignment="1">
      <alignment/>
    </xf>
    <xf numFmtId="0" fontId="0" fillId="41" borderId="59" xfId="0" applyFill="1" applyBorder="1" applyAlignment="1">
      <alignment/>
    </xf>
    <xf numFmtId="0" fontId="0" fillId="33" borderId="10" xfId="0" applyFill="1" applyBorder="1" applyAlignment="1">
      <alignment/>
    </xf>
    <xf numFmtId="0" fontId="0" fillId="33" borderId="11" xfId="0" applyFill="1" applyBorder="1" applyAlignment="1">
      <alignment/>
    </xf>
    <xf numFmtId="0" fontId="5" fillId="0" borderId="10" xfId="0" applyFont="1" applyFill="1" applyBorder="1" applyAlignment="1">
      <alignment horizontal="centerContinuous"/>
    </xf>
    <xf numFmtId="0" fontId="5" fillId="0" borderId="11" xfId="0" applyFont="1" applyFill="1" applyBorder="1" applyAlignment="1">
      <alignment horizontal="centerContinuous"/>
    </xf>
    <xf numFmtId="0" fontId="5" fillId="0" borderId="12" xfId="0" applyFont="1" applyFill="1" applyBorder="1" applyAlignment="1">
      <alignment horizontal="centerContinuous"/>
    </xf>
    <xf numFmtId="0" fontId="0" fillId="33" borderId="13" xfId="0" applyFill="1" applyBorder="1" applyAlignment="1">
      <alignment/>
    </xf>
    <xf numFmtId="0" fontId="0" fillId="0" borderId="13" xfId="0" applyFill="1" applyBorder="1" applyAlignment="1">
      <alignment/>
    </xf>
    <xf numFmtId="0" fontId="0" fillId="0" borderId="14" xfId="0" applyFill="1" applyBorder="1" applyAlignment="1">
      <alignment/>
    </xf>
    <xf numFmtId="0" fontId="10" fillId="0" borderId="13" xfId="0" applyFont="1" applyFill="1" applyBorder="1" applyAlignment="1">
      <alignment/>
    </xf>
    <xf numFmtId="0" fontId="0" fillId="33" borderId="12" xfId="0" applyFill="1" applyBorder="1" applyAlignment="1">
      <alignment/>
    </xf>
    <xf numFmtId="0" fontId="30" fillId="33" borderId="13"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41" borderId="63" xfId="0" applyFill="1" applyBorder="1" applyAlignment="1">
      <alignment/>
    </xf>
    <xf numFmtId="0" fontId="0" fillId="41" borderId="48" xfId="0" applyFill="1" applyBorder="1" applyAlignment="1">
      <alignment/>
    </xf>
    <xf numFmtId="0" fontId="0" fillId="41" borderId="64" xfId="0" applyFill="1" applyBorder="1" applyAlignment="1">
      <alignment/>
    </xf>
    <xf numFmtId="0" fontId="10" fillId="0" borderId="10" xfId="0" applyFont="1" applyFill="1" applyBorder="1" applyAlignment="1">
      <alignment/>
    </xf>
    <xf numFmtId="0" fontId="0" fillId="0" borderId="11" xfId="0" applyFill="1" applyBorder="1" applyAlignment="1">
      <alignment/>
    </xf>
    <xf numFmtId="0" fontId="0" fillId="0" borderId="12" xfId="0" applyFill="1" applyBorder="1" applyAlignment="1">
      <alignment/>
    </xf>
    <xf numFmtId="0" fontId="2" fillId="0" borderId="0" xfId="0" applyFont="1" applyAlignment="1" applyProtection="1">
      <alignment horizontal="centerContinuous"/>
      <protection/>
    </xf>
    <xf numFmtId="0" fontId="10" fillId="0" borderId="15" xfId="0" applyFont="1" applyFill="1" applyBorder="1" applyAlignment="1">
      <alignment/>
    </xf>
    <xf numFmtId="0" fontId="0" fillId="0" borderId="16" xfId="0" applyFill="1" applyBorder="1" applyAlignment="1">
      <alignment/>
    </xf>
    <xf numFmtId="0" fontId="0" fillId="0" borderId="17" xfId="0" applyFill="1" applyBorder="1" applyAlignment="1">
      <alignment/>
    </xf>
    <xf numFmtId="0" fontId="5" fillId="0" borderId="0" xfId="0" applyFont="1" applyFill="1" applyBorder="1" applyAlignment="1">
      <alignment horizontal="centerContinuous"/>
    </xf>
    <xf numFmtId="0" fontId="5" fillId="0" borderId="14" xfId="0" applyFont="1" applyFill="1" applyBorder="1" applyAlignment="1">
      <alignment horizontal="centerContinuous"/>
    </xf>
    <xf numFmtId="0" fontId="20" fillId="0" borderId="0" xfId="0" applyFont="1" applyFill="1" applyBorder="1" applyAlignment="1">
      <alignment horizontal="centerContinuous"/>
    </xf>
    <xf numFmtId="0" fontId="20" fillId="0" borderId="14" xfId="0" applyFont="1" applyFill="1" applyBorder="1" applyAlignment="1">
      <alignment horizontal="centerContinuous"/>
    </xf>
    <xf numFmtId="0" fontId="7" fillId="0" borderId="13" xfId="0" applyFont="1" applyFill="1" applyBorder="1" applyAlignment="1">
      <alignment horizontal="centerContinuous"/>
    </xf>
    <xf numFmtId="0" fontId="32" fillId="33" borderId="0" xfId="0" applyFont="1" applyFill="1" applyBorder="1" applyAlignment="1">
      <alignment/>
    </xf>
    <xf numFmtId="0" fontId="32" fillId="33" borderId="15" xfId="0" applyFont="1" applyFill="1" applyBorder="1" applyAlignment="1">
      <alignment/>
    </xf>
    <xf numFmtId="0" fontId="32" fillId="33" borderId="16" xfId="0" applyFont="1" applyFill="1" applyBorder="1" applyAlignment="1">
      <alignment/>
    </xf>
    <xf numFmtId="0" fontId="32" fillId="33" borderId="11" xfId="0" applyFont="1" applyFill="1" applyBorder="1" applyAlignment="1">
      <alignment/>
    </xf>
    <xf numFmtId="0" fontId="32" fillId="33" borderId="12" xfId="0" applyFont="1" applyFill="1" applyBorder="1" applyAlignment="1">
      <alignment/>
    </xf>
    <xf numFmtId="0" fontId="32" fillId="33" borderId="14" xfId="0" applyFont="1" applyFill="1" applyBorder="1" applyAlignment="1">
      <alignment/>
    </xf>
    <xf numFmtId="0" fontId="32" fillId="33" borderId="17" xfId="0" applyFont="1" applyFill="1" applyBorder="1" applyAlignment="1">
      <alignment/>
    </xf>
    <xf numFmtId="0" fontId="33" fillId="33" borderId="13" xfId="0" applyFont="1" applyFill="1" applyBorder="1" applyAlignment="1">
      <alignment/>
    </xf>
    <xf numFmtId="0" fontId="0" fillId="0" borderId="0" xfId="0" applyAlignment="1" applyProtection="1">
      <alignment/>
      <protection locked="0"/>
    </xf>
    <xf numFmtId="0" fontId="34" fillId="33" borderId="13" xfId="0" applyFont="1" applyFill="1" applyBorder="1" applyAlignment="1">
      <alignment/>
    </xf>
    <xf numFmtId="2" fontId="14" fillId="33" borderId="23" xfId="0" applyNumberFormat="1" applyFont="1" applyFill="1" applyBorder="1" applyAlignment="1" applyProtection="1">
      <alignment horizontal="center"/>
      <protection/>
    </xf>
    <xf numFmtId="0" fontId="0" fillId="0" borderId="47" xfId="0" applyBorder="1" applyAlignment="1">
      <alignment horizontal="center" wrapText="1"/>
    </xf>
    <xf numFmtId="0" fontId="4" fillId="0" borderId="0" xfId="0" applyFont="1" applyFill="1" applyAlignment="1">
      <alignment horizontal="centerContinuous"/>
    </xf>
    <xf numFmtId="0" fontId="0" fillId="0" borderId="0" xfId="0" applyFill="1" applyAlignment="1">
      <alignment/>
    </xf>
    <xf numFmtId="0" fontId="5" fillId="0" borderId="55" xfId="0" applyFont="1" applyFill="1" applyBorder="1" applyAlignment="1">
      <alignment horizontal="centerContinuous" vertical="center"/>
    </xf>
    <xf numFmtId="0" fontId="6" fillId="0" borderId="56" xfId="0" applyFont="1" applyFill="1" applyBorder="1" applyAlignment="1">
      <alignment horizontal="centerContinuous" vertical="center"/>
    </xf>
    <xf numFmtId="0" fontId="6" fillId="0" borderId="57" xfId="0" applyFont="1" applyFill="1" applyBorder="1" applyAlignment="1">
      <alignment horizontal="centerContinuous" vertical="center"/>
    </xf>
    <xf numFmtId="0" fontId="5" fillId="0" borderId="58" xfId="0" applyFont="1" applyFill="1" applyBorder="1" applyAlignment="1">
      <alignment horizontal="centerContinuous" vertical="center"/>
    </xf>
    <xf numFmtId="0" fontId="6" fillId="0" borderId="0" xfId="0" applyFont="1" applyFill="1" applyBorder="1" applyAlignment="1">
      <alignment horizontal="centerContinuous" vertical="center"/>
    </xf>
    <xf numFmtId="0" fontId="6" fillId="0" borderId="59" xfId="0" applyFont="1" applyFill="1" applyBorder="1" applyAlignment="1">
      <alignment horizontal="centerContinuous" vertical="center"/>
    </xf>
    <xf numFmtId="0" fontId="5" fillId="0" borderId="58" xfId="0" applyFont="1" applyFill="1" applyBorder="1" applyAlignment="1">
      <alignment horizontal="centerContinuous"/>
    </xf>
    <xf numFmtId="0" fontId="6" fillId="0" borderId="0" xfId="0" applyFont="1" applyFill="1" applyBorder="1" applyAlignment="1">
      <alignment horizontal="centerContinuous"/>
    </xf>
    <xf numFmtId="0" fontId="6" fillId="0" borderId="59" xfId="0" applyFont="1" applyFill="1" applyBorder="1" applyAlignment="1">
      <alignment horizontal="centerContinuous"/>
    </xf>
    <xf numFmtId="0" fontId="35" fillId="0" borderId="0" xfId="0" applyFont="1" applyFill="1" applyAlignment="1">
      <alignment/>
    </xf>
    <xf numFmtId="0" fontId="6" fillId="0" borderId="63" xfId="0" applyFont="1" applyFill="1" applyBorder="1" applyAlignment="1">
      <alignment/>
    </xf>
    <xf numFmtId="0" fontId="6" fillId="0" borderId="48" xfId="0" applyFont="1" applyFill="1" applyBorder="1" applyAlignment="1">
      <alignment/>
    </xf>
    <xf numFmtId="0" fontId="6" fillId="0" borderId="64" xfId="0" applyFont="1" applyFill="1" applyBorder="1" applyAlignment="1">
      <alignment/>
    </xf>
    <xf numFmtId="0" fontId="14" fillId="0" borderId="58" xfId="0" applyFont="1" applyFill="1" applyBorder="1" applyAlignment="1">
      <alignment/>
    </xf>
    <xf numFmtId="0" fontId="0" fillId="0" borderId="59" xfId="0" applyFill="1" applyBorder="1" applyAlignment="1">
      <alignment/>
    </xf>
    <xf numFmtId="0" fontId="0" fillId="0" borderId="58" xfId="0" applyFill="1" applyBorder="1" applyAlignment="1">
      <alignment/>
    </xf>
    <xf numFmtId="0" fontId="30" fillId="0" borderId="58" xfId="0" applyFont="1" applyFill="1" applyBorder="1" applyAlignment="1">
      <alignment/>
    </xf>
    <xf numFmtId="0" fontId="30" fillId="0" borderId="63" xfId="0" applyFont="1" applyFill="1" applyBorder="1" applyAlignment="1">
      <alignment/>
    </xf>
    <xf numFmtId="0" fontId="0" fillId="0" borderId="48" xfId="0" applyFill="1" applyBorder="1" applyAlignment="1">
      <alignment/>
    </xf>
    <xf numFmtId="0" fontId="0" fillId="0" borderId="64" xfId="0" applyFill="1" applyBorder="1" applyAlignment="1">
      <alignment/>
    </xf>
    <xf numFmtId="0" fontId="5" fillId="0" borderId="55" xfId="0" applyFont="1" applyFill="1" applyBorder="1" applyAlignment="1">
      <alignment horizontal="centerContinuous"/>
    </xf>
    <xf numFmtId="0" fontId="6" fillId="0" borderId="56" xfId="0" applyFont="1" applyFill="1" applyBorder="1" applyAlignment="1">
      <alignment horizontal="centerContinuous"/>
    </xf>
    <xf numFmtId="0" fontId="6" fillId="0" borderId="57" xfId="0" applyFont="1" applyFill="1" applyBorder="1" applyAlignment="1">
      <alignment horizontal="centerContinuous"/>
    </xf>
    <xf numFmtId="0" fontId="7" fillId="0" borderId="58" xfId="0" applyFont="1" applyFill="1" applyBorder="1" applyAlignment="1">
      <alignment horizontal="centerContinuous"/>
    </xf>
    <xf numFmtId="0" fontId="11" fillId="0" borderId="65" xfId="0" applyFont="1" applyFill="1" applyBorder="1" applyAlignment="1">
      <alignment horizontal="centerContinuous"/>
    </xf>
    <xf numFmtId="0" fontId="0" fillId="0" borderId="56" xfId="0" applyFill="1" applyBorder="1" applyAlignment="1">
      <alignment horizontal="centerContinuous"/>
    </xf>
    <xf numFmtId="0" fontId="0" fillId="0" borderId="57" xfId="0" applyFill="1" applyBorder="1" applyAlignment="1">
      <alignment horizontal="centerContinuous"/>
    </xf>
    <xf numFmtId="0" fontId="0" fillId="0" borderId="29" xfId="0" applyFill="1" applyBorder="1" applyAlignment="1">
      <alignment horizontal="center"/>
    </xf>
    <xf numFmtId="0" fontId="0" fillId="0" borderId="66" xfId="0" applyFill="1" applyBorder="1" applyAlignment="1">
      <alignment horizontal="center"/>
    </xf>
    <xf numFmtId="0" fontId="0" fillId="0" borderId="67" xfId="0" applyFill="1" applyBorder="1" applyAlignment="1">
      <alignment horizontal="center"/>
    </xf>
    <xf numFmtId="165" fontId="0" fillId="0" borderId="29" xfId="0" applyNumberFormat="1" applyFill="1" applyBorder="1" applyAlignment="1">
      <alignment horizontal="center"/>
    </xf>
    <xf numFmtId="165" fontId="0" fillId="0" borderId="66" xfId="0" applyNumberFormat="1" applyFill="1" applyBorder="1" applyAlignment="1">
      <alignment horizontal="center"/>
    </xf>
    <xf numFmtId="0" fontId="0" fillId="0" borderId="68" xfId="0" applyFill="1" applyBorder="1" applyAlignment="1">
      <alignment horizontal="center"/>
    </xf>
    <xf numFmtId="165" fontId="0" fillId="0" borderId="69" xfId="0" applyNumberFormat="1" applyFill="1" applyBorder="1" applyAlignment="1">
      <alignment horizontal="center"/>
    </xf>
    <xf numFmtId="165" fontId="0" fillId="0" borderId="70" xfId="0" applyNumberFormat="1" applyFill="1" applyBorder="1" applyAlignment="1">
      <alignment horizontal="center"/>
    </xf>
    <xf numFmtId="0" fontId="0" fillId="0" borderId="71" xfId="0" applyFill="1" applyBorder="1" applyAlignment="1">
      <alignment/>
    </xf>
    <xf numFmtId="0" fontId="0" fillId="0" borderId="72" xfId="0" applyFill="1" applyBorder="1" applyAlignment="1">
      <alignment/>
    </xf>
    <xf numFmtId="0" fontId="0" fillId="0" borderId="73" xfId="0" applyFill="1" applyBorder="1" applyAlignment="1">
      <alignment/>
    </xf>
    <xf numFmtId="0" fontId="7" fillId="0" borderId="55" xfId="0" applyFont="1" applyFill="1" applyBorder="1" applyAlignment="1">
      <alignment horizontal="centerContinuous" vertical="center"/>
    </xf>
    <xf numFmtId="0" fontId="8" fillId="0" borderId="63" xfId="0" applyFont="1" applyFill="1" applyBorder="1" applyAlignment="1">
      <alignment horizontal="centerContinuous"/>
    </xf>
    <xf numFmtId="0" fontId="6" fillId="0" borderId="48" xfId="0" applyFont="1" applyFill="1" applyBorder="1" applyAlignment="1">
      <alignment horizontal="centerContinuous"/>
    </xf>
    <xf numFmtId="0" fontId="6" fillId="0" borderId="64" xfId="0" applyFont="1" applyFill="1" applyBorder="1" applyAlignment="1">
      <alignment horizontal="centerContinuous"/>
    </xf>
    <xf numFmtId="0" fontId="2" fillId="0" borderId="58" xfId="0" applyFont="1" applyFill="1" applyBorder="1" applyAlignment="1">
      <alignment horizontal="centerContinuous"/>
    </xf>
    <xf numFmtId="0" fontId="2" fillId="0" borderId="59" xfId="0" applyFont="1" applyFill="1" applyBorder="1" applyAlignment="1">
      <alignment horizontal="centerContinuous"/>
    </xf>
    <xf numFmtId="0" fontId="14" fillId="0" borderId="0" xfId="0" applyFont="1" applyFill="1" applyBorder="1" applyAlignment="1">
      <alignment horizontal="centerContinuous"/>
    </xf>
    <xf numFmtId="0" fontId="2" fillId="0" borderId="74" xfId="0" applyFont="1" applyFill="1" applyBorder="1" applyAlignment="1">
      <alignment horizontal="center" wrapText="1"/>
    </xf>
    <xf numFmtId="0" fontId="2" fillId="0" borderId="75" xfId="0" applyFont="1" applyFill="1" applyBorder="1" applyAlignment="1">
      <alignment horizontal="center"/>
    </xf>
    <xf numFmtId="0" fontId="0" fillId="0" borderId="38" xfId="0" applyFill="1" applyBorder="1" applyAlignment="1" quotePrefix="1">
      <alignment horizontal="center"/>
    </xf>
    <xf numFmtId="164" fontId="0" fillId="0" borderId="39" xfId="0" applyNumberFormat="1" applyFill="1" applyBorder="1" applyAlignment="1">
      <alignment horizontal="center"/>
    </xf>
    <xf numFmtId="0" fontId="0" fillId="0" borderId="42" xfId="0" applyFill="1" applyBorder="1" applyAlignment="1" quotePrefix="1">
      <alignment horizontal="center"/>
    </xf>
    <xf numFmtId="164" fontId="0" fillId="0" borderId="27" xfId="0" applyNumberFormat="1" applyFill="1" applyBorder="1" applyAlignment="1">
      <alignment horizontal="center"/>
    </xf>
    <xf numFmtId="0" fontId="0" fillId="0" borderId="43" xfId="0" applyFill="1" applyBorder="1" applyAlignment="1" quotePrefix="1">
      <alignment horizontal="center"/>
    </xf>
    <xf numFmtId="164" fontId="0" fillId="0" borderId="32" xfId="0" applyNumberFormat="1" applyFill="1" applyBorder="1" applyAlignment="1">
      <alignment horizontal="center"/>
    </xf>
    <xf numFmtId="0" fontId="0" fillId="0" borderId="0" xfId="0" applyFill="1" applyBorder="1" applyAlignment="1" quotePrefix="1">
      <alignment horizontal="center"/>
    </xf>
    <xf numFmtId="0" fontId="0" fillId="0" borderId="63" xfId="0" applyFill="1" applyBorder="1" applyAlignment="1">
      <alignment/>
    </xf>
    <xf numFmtId="0" fontId="36" fillId="0" borderId="0" xfId="0" applyFont="1" applyFill="1" applyAlignment="1">
      <alignment horizontal="centerContinuous"/>
    </xf>
    <xf numFmtId="0" fontId="5" fillId="0" borderId="59" xfId="0" applyFont="1" applyFill="1" applyBorder="1" applyAlignment="1">
      <alignment horizontal="centerContinuous"/>
    </xf>
    <xf numFmtId="0" fontId="0" fillId="0" borderId="58" xfId="0" applyFill="1" applyBorder="1" applyAlignment="1">
      <alignment horizontal="left"/>
    </xf>
    <xf numFmtId="0" fontId="14" fillId="0" borderId="58" xfId="0" applyFont="1" applyFill="1" applyBorder="1" applyAlignment="1">
      <alignment horizontal="left"/>
    </xf>
    <xf numFmtId="165" fontId="0" fillId="0" borderId="31" xfId="0" applyNumberFormat="1" applyBorder="1" applyAlignment="1">
      <alignment horizontal="center"/>
    </xf>
    <xf numFmtId="165" fontId="0" fillId="0" borderId="29" xfId="0" applyNumberFormat="1" applyBorder="1" applyAlignment="1">
      <alignment horizontal="center"/>
    </xf>
    <xf numFmtId="165" fontId="0" fillId="0" borderId="33" xfId="0" applyNumberFormat="1" applyBorder="1" applyAlignment="1">
      <alignment horizontal="center"/>
    </xf>
    <xf numFmtId="2" fontId="0" fillId="0" borderId="19" xfId="0" applyNumberFormat="1" applyBorder="1" applyAlignment="1">
      <alignment horizontal="center"/>
    </xf>
    <xf numFmtId="165" fontId="0" fillId="0" borderId="11" xfId="0" applyNumberFormat="1" applyBorder="1" applyAlignment="1">
      <alignment horizontal="center"/>
    </xf>
    <xf numFmtId="165" fontId="0" fillId="0" borderId="76" xfId="0" applyNumberFormat="1" applyBorder="1" applyAlignment="1">
      <alignment horizontal="center"/>
    </xf>
    <xf numFmtId="165" fontId="0" fillId="0" borderId="37" xfId="0" applyNumberFormat="1" applyBorder="1" applyAlignment="1">
      <alignment horizontal="center"/>
    </xf>
    <xf numFmtId="164" fontId="20" fillId="0" borderId="77" xfId="0" applyNumberFormat="1" applyFont="1" applyBorder="1" applyAlignment="1" applyProtection="1">
      <alignment horizontal="center"/>
      <protection locked="0"/>
    </xf>
    <xf numFmtId="164" fontId="20" fillId="0" borderId="78" xfId="0" applyNumberFormat="1" applyFont="1" applyBorder="1" applyAlignment="1" applyProtection="1">
      <alignment horizontal="center"/>
      <protection locked="0"/>
    </xf>
    <xf numFmtId="164" fontId="20" fillId="0" borderId="51" xfId="0" applyNumberFormat="1" applyFont="1" applyBorder="1" applyAlignment="1" applyProtection="1">
      <alignment horizontal="center"/>
      <protection locked="0"/>
    </xf>
    <xf numFmtId="0" fontId="0" fillId="34" borderId="79" xfId="0" applyFill="1" applyBorder="1" applyAlignment="1">
      <alignment horizontal="center"/>
    </xf>
    <xf numFmtId="0" fontId="20" fillId="0" borderId="45" xfId="0" applyFont="1" applyBorder="1" applyAlignment="1" applyProtection="1">
      <alignment horizontal="center"/>
      <protection locked="0"/>
    </xf>
    <xf numFmtId="165" fontId="0" fillId="0" borderId="80" xfId="0" applyNumberFormat="1" applyBorder="1" applyAlignment="1">
      <alignment horizontal="center"/>
    </xf>
    <xf numFmtId="2" fontId="1" fillId="33" borderId="81" xfId="0" applyNumberFormat="1" applyFont="1" applyFill="1" applyBorder="1" applyAlignment="1">
      <alignment horizontal="center"/>
    </xf>
    <xf numFmtId="2" fontId="0" fillId="0" borderId="45" xfId="0" applyNumberFormat="1" applyBorder="1" applyAlignment="1">
      <alignment horizontal="center"/>
    </xf>
    <xf numFmtId="165" fontId="0" fillId="0" borderId="41" xfId="0" applyNumberFormat="1" applyBorder="1" applyAlignment="1">
      <alignment horizontal="center"/>
    </xf>
    <xf numFmtId="2" fontId="0" fillId="0" borderId="20" xfId="0" applyNumberFormat="1" applyBorder="1" applyAlignment="1">
      <alignment horizontal="center"/>
    </xf>
    <xf numFmtId="0" fontId="0" fillId="0" borderId="12" xfId="0" applyBorder="1" applyAlignment="1">
      <alignment horizontal="centerContinuous"/>
    </xf>
    <xf numFmtId="0" fontId="0" fillId="0" borderId="48" xfId="0" applyBorder="1" applyAlignment="1">
      <alignment/>
    </xf>
    <xf numFmtId="175" fontId="14" fillId="0" borderId="0" xfId="0" applyNumberFormat="1" applyFont="1" applyFill="1" applyBorder="1" applyAlignment="1">
      <alignment horizontal="center"/>
    </xf>
    <xf numFmtId="0" fontId="0" fillId="0" borderId="0" xfId="0" applyFill="1" applyAlignment="1">
      <alignment horizontal="centerContinuous"/>
    </xf>
    <xf numFmtId="0" fontId="0" fillId="0" borderId="0" xfId="0" applyFill="1" applyAlignment="1">
      <alignment horizontal="center"/>
    </xf>
    <xf numFmtId="2" fontId="0" fillId="0" borderId="0" xfId="0" applyNumberFormat="1" applyFill="1" applyBorder="1" applyAlignment="1">
      <alignment horizontal="center"/>
    </xf>
    <xf numFmtId="0" fontId="0" fillId="0" borderId="48" xfId="0" applyFill="1" applyBorder="1" applyAlignment="1">
      <alignment horizontal="center"/>
    </xf>
    <xf numFmtId="0" fontId="37" fillId="33" borderId="13" xfId="0" applyFont="1" applyFill="1" applyBorder="1" applyAlignment="1">
      <alignment/>
    </xf>
    <xf numFmtId="0" fontId="14" fillId="0" borderId="0" xfId="0" applyFont="1" applyAlignment="1">
      <alignment/>
    </xf>
    <xf numFmtId="0" fontId="14" fillId="0" borderId="38" xfId="0" applyFont="1" applyBorder="1" applyAlignment="1">
      <alignment/>
    </xf>
    <xf numFmtId="0" fontId="14" fillId="0" borderId="39" xfId="0" applyFont="1" applyBorder="1" applyAlignment="1">
      <alignment/>
    </xf>
    <xf numFmtId="0" fontId="0" fillId="0" borderId="42" xfId="0" applyBorder="1" applyAlignment="1">
      <alignment vertical="top"/>
    </xf>
    <xf numFmtId="0" fontId="0" fillId="0" borderId="27" xfId="0" applyBorder="1" applyAlignment="1">
      <alignment vertical="top" wrapText="1"/>
    </xf>
    <xf numFmtId="0" fontId="0" fillId="0" borderId="42" xfId="0" applyBorder="1" applyAlignment="1">
      <alignment vertical="top" wrapText="1"/>
    </xf>
    <xf numFmtId="0" fontId="0" fillId="0" borderId="43" xfId="0" applyBorder="1" applyAlignment="1">
      <alignment vertical="top" wrapText="1"/>
    </xf>
    <xf numFmtId="0" fontId="0" fillId="0" borderId="32" xfId="0" applyBorder="1" applyAlignment="1">
      <alignment vertical="top" wrapText="1"/>
    </xf>
    <xf numFmtId="0" fontId="2" fillId="0" borderId="82" xfId="0" applyFont="1" applyBorder="1" applyAlignment="1">
      <alignment/>
    </xf>
    <xf numFmtId="0" fontId="0" fillId="0" borderId="83" xfId="0" applyBorder="1" applyAlignment="1">
      <alignment/>
    </xf>
    <xf numFmtId="0" fontId="38" fillId="0" borderId="0" xfId="0" applyFont="1" applyAlignment="1">
      <alignment horizontal="centerContinuous"/>
    </xf>
    <xf numFmtId="0" fontId="3" fillId="0" borderId="0" xfId="0" applyFont="1" applyBorder="1" applyAlignment="1">
      <alignment/>
    </xf>
    <xf numFmtId="0" fontId="0" fillId="0" borderId="0" xfId="0" applyAlignment="1" applyProtection="1">
      <alignment horizontal="center"/>
      <protection locked="0"/>
    </xf>
    <xf numFmtId="0" fontId="14" fillId="0" borderId="0" xfId="0" applyFont="1" applyAlignment="1">
      <alignment horizontal="center"/>
    </xf>
    <xf numFmtId="185" fontId="0" fillId="0" borderId="0" xfId="0" applyNumberFormat="1" applyAlignment="1">
      <alignment/>
    </xf>
    <xf numFmtId="185" fontId="0" fillId="0" borderId="0" xfId="0" applyNumberFormat="1" applyAlignment="1">
      <alignment horizontal="right"/>
    </xf>
    <xf numFmtId="17" fontId="0" fillId="0" borderId="0" xfId="0" applyNumberFormat="1" applyAlignment="1">
      <alignment/>
    </xf>
    <xf numFmtId="175" fontId="0" fillId="0" borderId="0" xfId="0" applyNumberFormat="1" applyBorder="1" applyAlignment="1" applyProtection="1">
      <alignment horizontal="center"/>
      <protection locked="0"/>
    </xf>
    <xf numFmtId="174" fontId="14" fillId="33" borderId="30" xfId="0" applyNumberFormat="1" applyFont="1" applyFill="1" applyBorder="1" applyAlignment="1">
      <alignment horizontal="center"/>
    </xf>
    <xf numFmtId="0" fontId="0" fillId="0" borderId="14" xfId="0" applyBorder="1" applyAlignment="1">
      <alignment horizontal="center" wrapText="1"/>
    </xf>
    <xf numFmtId="164" fontId="20" fillId="0" borderId="83" xfId="0" applyNumberFormat="1" applyFont="1" applyBorder="1" applyAlignment="1" applyProtection="1">
      <alignment horizontal="center"/>
      <protection locked="0"/>
    </xf>
    <xf numFmtId="164" fontId="20" fillId="0" borderId="26" xfId="0" applyNumberFormat="1" applyFont="1" applyBorder="1" applyAlignment="1" applyProtection="1">
      <alignment horizontal="center"/>
      <protection locked="0"/>
    </xf>
    <xf numFmtId="164" fontId="20" fillId="0" borderId="17" xfId="0" applyNumberFormat="1" applyFont="1" applyBorder="1" applyAlignment="1" applyProtection="1">
      <alignment horizontal="center"/>
      <protection locked="0"/>
    </xf>
    <xf numFmtId="14" fontId="0" fillId="0" borderId="0" xfId="0" applyNumberFormat="1" applyAlignment="1">
      <alignment/>
    </xf>
    <xf numFmtId="175" fontId="14" fillId="0" borderId="0" xfId="0" applyNumberFormat="1" applyFont="1" applyAlignment="1">
      <alignment/>
    </xf>
    <xf numFmtId="165" fontId="0" fillId="0" borderId="21" xfId="0" applyNumberFormat="1" applyBorder="1" applyAlignment="1" applyProtection="1">
      <alignment horizontal="center"/>
      <protection locked="0"/>
    </xf>
    <xf numFmtId="0" fontId="0" fillId="0" borderId="54" xfId="0" applyBorder="1" applyAlignment="1" applyProtection="1">
      <alignment horizontal="centerContinuous" wrapText="1"/>
      <protection/>
    </xf>
    <xf numFmtId="175" fontId="0" fillId="0" borderId="36" xfId="0" applyNumberFormat="1" applyBorder="1" applyAlignment="1" applyProtection="1">
      <alignment horizontal="center"/>
      <protection locked="0"/>
    </xf>
    <xf numFmtId="175" fontId="0" fillId="0" borderId="30" xfId="0" applyNumberFormat="1" applyBorder="1" applyAlignment="1" applyProtection="1">
      <alignment horizontal="center"/>
      <protection/>
    </xf>
    <xf numFmtId="175" fontId="0" fillId="0" borderId="28" xfId="0" applyNumberFormat="1" applyBorder="1" applyAlignment="1" applyProtection="1">
      <alignment horizontal="center"/>
      <protection locked="0"/>
    </xf>
    <xf numFmtId="164" fontId="0" fillId="0" borderId="39" xfId="0" applyNumberFormat="1" applyBorder="1" applyAlignment="1" applyProtection="1">
      <alignment horizontal="center"/>
      <protection/>
    </xf>
    <xf numFmtId="175" fontId="0" fillId="0" borderId="39" xfId="0" applyNumberFormat="1" applyBorder="1" applyAlignment="1" applyProtection="1">
      <alignment horizontal="center"/>
      <protection/>
    </xf>
    <xf numFmtId="1" fontId="20" fillId="0" borderId="79" xfId="0" applyNumberFormat="1" applyFont="1" applyBorder="1" applyAlignment="1" applyProtection="1">
      <alignment horizontal="center" vertical="center"/>
      <protection locked="0"/>
    </xf>
    <xf numFmtId="175" fontId="0" fillId="0" borderId="27" xfId="0" applyNumberFormat="1" applyBorder="1" applyAlignment="1" applyProtection="1">
      <alignment horizontal="center"/>
      <protection/>
    </xf>
    <xf numFmtId="175" fontId="0" fillId="0" borderId="81" xfId="0" applyNumberFormat="1" applyBorder="1" applyAlignment="1" applyProtection="1">
      <alignment horizontal="center"/>
      <protection locked="0"/>
    </xf>
    <xf numFmtId="164" fontId="0" fillId="0" borderId="45" xfId="0" applyNumberFormat="1" applyBorder="1" applyAlignment="1" applyProtection="1">
      <alignment horizontal="center"/>
      <protection/>
    </xf>
    <xf numFmtId="175" fontId="0" fillId="0" borderId="45" xfId="0" applyNumberFormat="1" applyBorder="1" applyAlignment="1" applyProtection="1">
      <alignment horizontal="center"/>
      <protection/>
    </xf>
    <xf numFmtId="175" fontId="14" fillId="33" borderId="32" xfId="0" applyNumberFormat="1" applyFont="1" applyFill="1" applyBorder="1" applyAlignment="1" applyProtection="1">
      <alignment horizontal="center"/>
      <protection/>
    </xf>
    <xf numFmtId="175" fontId="0" fillId="0" borderId="24" xfId="0" applyNumberFormat="1" applyBorder="1" applyAlignment="1" applyProtection="1">
      <alignment horizontal="center"/>
      <protection locked="0"/>
    </xf>
    <xf numFmtId="175" fontId="14" fillId="33" borderId="23" xfId="0" applyNumberFormat="1" applyFont="1" applyFill="1" applyBorder="1" applyAlignment="1" applyProtection="1">
      <alignment horizontal="center"/>
      <protection/>
    </xf>
    <xf numFmtId="0" fontId="14" fillId="0" borderId="0" xfId="0" applyFont="1" applyBorder="1" applyAlignment="1">
      <alignment horizontal="right"/>
    </xf>
    <xf numFmtId="175" fontId="0" fillId="0" borderId="0" xfId="0" applyNumberFormat="1" applyBorder="1" applyAlignment="1">
      <alignment horizontal="center"/>
    </xf>
    <xf numFmtId="0" fontId="0" fillId="0" borderId="0" xfId="0" applyBorder="1" applyAlignment="1">
      <alignment horizontal="left"/>
    </xf>
    <xf numFmtId="0" fontId="14" fillId="0" borderId="48" xfId="0" applyFont="1" applyBorder="1" applyAlignment="1">
      <alignment horizontal="left"/>
    </xf>
    <xf numFmtId="175" fontId="0" fillId="0" borderId="48" xfId="0" applyNumberFormat="1" applyBorder="1" applyAlignment="1" applyProtection="1">
      <alignment horizontal="left"/>
      <protection locked="0"/>
    </xf>
    <xf numFmtId="0" fontId="2" fillId="0" borderId="0" xfId="0" applyFont="1" applyFill="1" applyBorder="1" applyAlignment="1" applyProtection="1">
      <alignment horizontal="centerContinuous"/>
      <protection locked="0"/>
    </xf>
    <xf numFmtId="1" fontId="20" fillId="0" borderId="81" xfId="0" applyNumberFormat="1" applyFont="1" applyBorder="1" applyAlignment="1" applyProtection="1">
      <alignment horizontal="center" vertical="center"/>
      <protection locked="0"/>
    </xf>
    <xf numFmtId="1" fontId="20" fillId="0" borderId="24" xfId="0" applyNumberFormat="1" applyFont="1" applyBorder="1" applyAlignment="1" applyProtection="1">
      <alignment horizontal="center" vertical="center"/>
      <protection locked="0"/>
    </xf>
    <xf numFmtId="1" fontId="20" fillId="0" borderId="40" xfId="0" applyNumberFormat="1" applyFont="1" applyBorder="1" applyAlignment="1" applyProtection="1">
      <alignment horizontal="center" vertical="center"/>
      <protection locked="0"/>
    </xf>
    <xf numFmtId="175" fontId="0" fillId="0" borderId="84" xfId="0" applyNumberFormat="1" applyBorder="1" applyAlignment="1" applyProtection="1">
      <alignment horizontal="center"/>
      <protection locked="0"/>
    </xf>
    <xf numFmtId="175" fontId="0" fillId="0" borderId="85" xfId="0" applyNumberFormat="1" applyBorder="1" applyAlignment="1" applyProtection="1">
      <alignment horizontal="center"/>
      <protection locked="0"/>
    </xf>
    <xf numFmtId="175" fontId="0" fillId="0" borderId="86" xfId="0" applyNumberFormat="1" applyBorder="1" applyAlignment="1" applyProtection="1">
      <alignment horizontal="center"/>
      <protection locked="0"/>
    </xf>
    <xf numFmtId="175" fontId="0" fillId="0" borderId="41" xfId="0" applyNumberFormat="1" applyBorder="1" applyAlignment="1" applyProtection="1">
      <alignment horizontal="center"/>
      <protection locked="0"/>
    </xf>
    <xf numFmtId="2" fontId="0" fillId="0" borderId="33" xfId="0" applyNumberFormat="1" applyFont="1" applyBorder="1" applyAlignment="1" applyProtection="1">
      <alignment horizontal="center"/>
      <protection locked="0"/>
    </xf>
    <xf numFmtId="0" fontId="0" fillId="0" borderId="0" xfId="0" applyFont="1" applyAlignment="1">
      <alignment horizontal="left"/>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0" fillId="0" borderId="21" xfId="0"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10" fillId="0" borderId="55" xfId="0" applyFont="1" applyFill="1" applyBorder="1" applyAlignment="1">
      <alignment horizontal="center" wrapText="1"/>
    </xf>
    <xf numFmtId="0" fontId="13" fillId="0" borderId="58" xfId="0" applyFont="1" applyFill="1" applyBorder="1" applyAlignment="1">
      <alignment horizontal="center"/>
    </xf>
    <xf numFmtId="0" fontId="0" fillId="0" borderId="10" xfId="0" applyBorder="1" applyAlignment="1">
      <alignment horizontal="center" vertical="center"/>
    </xf>
    <xf numFmtId="0" fontId="0" fillId="0" borderId="15" xfId="0" applyBorder="1" applyAlignment="1">
      <alignment horizontal="center" vertical="center"/>
    </xf>
    <xf numFmtId="0" fontId="0" fillId="37" borderId="35" xfId="0" applyFill="1" applyBorder="1" applyAlignment="1" applyProtection="1">
      <alignment horizontal="center" vertical="center"/>
      <protection locked="0"/>
    </xf>
    <xf numFmtId="0" fontId="0" fillId="0" borderId="43" xfId="0" applyBorder="1" applyAlignment="1" applyProtection="1">
      <alignment horizontal="center" vertical="center"/>
      <protection locked="0"/>
    </xf>
    <xf numFmtId="1" fontId="20" fillId="0" borderId="21" xfId="0" applyNumberFormat="1" applyFont="1" applyBorder="1" applyAlignment="1" applyProtection="1">
      <alignment horizontal="center" vertical="center"/>
      <protection locked="0"/>
    </xf>
    <xf numFmtId="0" fontId="0" fillId="0" borderId="23" xfId="0" applyBorder="1" applyAlignment="1" applyProtection="1">
      <alignment horizontal="center" vertical="center"/>
      <protection locked="0"/>
    </xf>
    <xf numFmtId="175" fontId="34" fillId="0" borderId="49" xfId="0" applyNumberFormat="1" applyFont="1" applyFill="1" applyBorder="1" applyAlignment="1">
      <alignment horizontal="center" vertical="center"/>
    </xf>
    <xf numFmtId="0" fontId="1" fillId="0" borderId="51" xfId="0" applyFont="1" applyFill="1" applyBorder="1" applyAlignment="1">
      <alignment horizontal="center" vertical="center"/>
    </xf>
    <xf numFmtId="0" fontId="0" fillId="36" borderId="46" xfId="0" applyFill="1" applyBorder="1" applyAlignment="1" applyProtection="1">
      <alignment horizontal="center" vertical="center"/>
      <protection locked="0"/>
    </xf>
    <xf numFmtId="0" fontId="0" fillId="36" borderId="38" xfId="0" applyFill="1" applyBorder="1" applyAlignment="1" applyProtection="1">
      <alignment horizontal="center" vertical="center"/>
      <protection locked="0"/>
    </xf>
    <xf numFmtId="1" fontId="20" fillId="0" borderId="39" xfId="0" applyNumberFormat="1" applyFont="1" applyBorder="1" applyAlignment="1" applyProtection="1">
      <alignment horizontal="center" vertical="center"/>
      <protection locked="0"/>
    </xf>
    <xf numFmtId="0" fontId="0" fillId="35" borderId="35" xfId="0" applyFill="1"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34" borderId="35" xfId="0" applyFill="1" applyBorder="1" applyAlignment="1" applyProtection="1">
      <alignment horizontal="center" vertical="center"/>
      <protection locked="0"/>
    </xf>
    <xf numFmtId="0" fontId="0" fillId="0" borderId="13" xfId="0" applyBorder="1" applyAlignment="1">
      <alignment/>
    </xf>
    <xf numFmtId="0" fontId="0" fillId="0" borderId="15" xfId="0" applyBorder="1" applyAlignment="1">
      <alignment/>
    </xf>
    <xf numFmtId="0" fontId="0" fillId="0" borderId="18" xfId="0" applyBorder="1" applyAlignment="1">
      <alignment horizontal="center" wrapText="1"/>
    </xf>
    <xf numFmtId="0" fontId="0" fillId="0" borderId="19" xfId="0" applyBorder="1" applyAlignment="1">
      <alignment/>
    </xf>
    <xf numFmtId="0" fontId="0" fillId="0" borderId="20" xfId="0" applyBorder="1" applyAlignment="1">
      <alignment/>
    </xf>
    <xf numFmtId="0" fontId="0" fillId="0" borderId="22" xfId="0" applyBorder="1" applyAlignment="1">
      <alignment horizontal="center"/>
    </xf>
    <xf numFmtId="0" fontId="0" fillId="0" borderId="23" xfId="0" applyBorder="1" applyAlignment="1">
      <alignment horizontal="center"/>
    </xf>
    <xf numFmtId="0" fontId="0" fillId="0" borderId="49" xfId="0" applyBorder="1" applyAlignment="1" applyProtection="1">
      <alignment horizontal="center" wrapText="1"/>
      <protection/>
    </xf>
    <xf numFmtId="0" fontId="0" fillId="0" borderId="50" xfId="0" applyBorder="1" applyAlignment="1">
      <alignment horizontal="center"/>
    </xf>
    <xf numFmtId="0" fontId="0" fillId="0" borderId="51" xfId="0" applyBorder="1" applyAlignment="1">
      <alignment horizontal="center"/>
    </xf>
    <xf numFmtId="0" fontId="0" fillId="0" borderId="47" xfId="0" applyBorder="1" applyAlignment="1">
      <alignment horizontal="center" vertical="center"/>
    </xf>
    <xf numFmtId="0" fontId="0" fillId="0" borderId="40"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2" fontId="0" fillId="0" borderId="49" xfId="0" applyNumberFormat="1" applyBorder="1" applyAlignment="1">
      <alignment horizontal="center"/>
    </xf>
    <xf numFmtId="2" fontId="0" fillId="0" borderId="51" xfId="0" applyNumberFormat="1" applyBorder="1" applyAlignment="1">
      <alignment horizontal="center"/>
    </xf>
    <xf numFmtId="0" fontId="0" fillId="0" borderId="10"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pplyProtection="1">
      <alignment horizontal="center" wrapText="1"/>
      <protection/>
    </xf>
    <xf numFmtId="0" fontId="0" fillId="0" borderId="23" xfId="0" applyBorder="1" applyAlignment="1" applyProtection="1">
      <alignment wrapText="1"/>
      <protection/>
    </xf>
    <xf numFmtId="0" fontId="1" fillId="0" borderId="50" xfId="0" applyFont="1" applyFill="1" applyBorder="1" applyAlignment="1">
      <alignment horizontal="center" vertical="center"/>
    </xf>
    <xf numFmtId="0" fontId="0" fillId="36" borderId="87" xfId="0" applyFill="1" applyBorder="1" applyAlignment="1">
      <alignment horizontal="center" vertical="center"/>
    </xf>
    <xf numFmtId="0" fontId="0" fillId="0" borderId="78" xfId="0" applyBorder="1" applyAlignment="1">
      <alignment horizontal="center" vertical="center"/>
    </xf>
    <xf numFmtId="0" fontId="0" fillId="37" borderId="49" xfId="0" applyFill="1" applyBorder="1" applyAlignment="1">
      <alignment horizontal="center" vertical="center"/>
    </xf>
    <xf numFmtId="0" fontId="0" fillId="37" borderId="78" xfId="0" applyFill="1" applyBorder="1" applyAlignment="1">
      <alignment horizontal="center" vertical="center"/>
    </xf>
    <xf numFmtId="175" fontId="0" fillId="0" borderId="18" xfId="0" applyNumberFormat="1" applyBorder="1" applyAlignment="1">
      <alignment horizontal="center" vertical="center"/>
    </xf>
    <xf numFmtId="0" fontId="0" fillId="0" borderId="19" xfId="0" applyBorder="1" applyAlignment="1">
      <alignment horizontal="center" vertical="center"/>
    </xf>
    <xf numFmtId="175" fontId="34" fillId="0" borderId="10" xfId="0" applyNumberFormat="1" applyFont="1" applyFill="1" applyBorder="1" applyAlignment="1">
      <alignment horizontal="center" vertical="center"/>
    </xf>
    <xf numFmtId="0" fontId="1" fillId="0" borderId="13" xfId="0" applyFont="1" applyFill="1" applyBorder="1" applyAlignment="1">
      <alignment horizontal="center" vertical="center"/>
    </xf>
    <xf numFmtId="0" fontId="0" fillId="0" borderId="13" xfId="0" applyBorder="1" applyAlignment="1">
      <alignment horizontal="center"/>
    </xf>
    <xf numFmtId="0" fontId="0" fillId="0" borderId="15" xfId="0" applyBorder="1" applyAlignment="1">
      <alignment horizontal="center"/>
    </xf>
    <xf numFmtId="0" fontId="0" fillId="37" borderId="87" xfId="0" applyFill="1" applyBorder="1" applyAlignment="1">
      <alignment horizontal="center" vertical="center"/>
    </xf>
    <xf numFmtId="0" fontId="0" fillId="36" borderId="49" xfId="0" applyFill="1" applyBorder="1" applyAlignment="1">
      <alignment horizontal="center" vertical="center"/>
    </xf>
    <xf numFmtId="0" fontId="0" fillId="35" borderId="87" xfId="0" applyFill="1" applyBorder="1" applyAlignment="1">
      <alignment horizontal="center" vertical="center"/>
    </xf>
    <xf numFmtId="0" fontId="0" fillId="34" borderId="87" xfId="0" applyFill="1" applyBorder="1" applyAlignment="1">
      <alignment horizontal="center" vertical="center"/>
    </xf>
    <xf numFmtId="1" fontId="20" fillId="0" borderId="79" xfId="0" applyNumberFormat="1" applyFont="1" applyBorder="1" applyAlignment="1" applyProtection="1">
      <alignment horizontal="center" vertical="center"/>
      <protection locked="0"/>
    </xf>
    <xf numFmtId="1" fontId="20" fillId="0" borderId="47" xfId="0" applyNumberFormat="1" applyFont="1" applyBorder="1" applyAlignment="1" applyProtection="1">
      <alignment horizontal="center" vertical="center"/>
      <protection locked="0"/>
    </xf>
    <xf numFmtId="0" fontId="0" fillId="35" borderId="49" xfId="0" applyFill="1" applyBorder="1" applyAlignment="1">
      <alignment horizontal="center" vertical="center"/>
    </xf>
    <xf numFmtId="0" fontId="0" fillId="34" borderId="10" xfId="0" applyFill="1" applyBorder="1" applyAlignment="1">
      <alignment horizontal="center" vertical="center"/>
    </xf>
    <xf numFmtId="0" fontId="0" fillId="0" borderId="25" xfId="0" applyBorder="1" applyAlignment="1">
      <alignment horizontal="center" vertical="center"/>
    </xf>
    <xf numFmtId="1" fontId="20" fillId="0" borderId="46" xfId="0" applyNumberFormat="1" applyFont="1" applyBorder="1" applyAlignment="1" applyProtection="1">
      <alignment horizontal="center" vertical="center"/>
      <protection locked="0"/>
    </xf>
    <xf numFmtId="1" fontId="20" fillId="0" borderId="38" xfId="0" applyNumberFormat="1" applyFont="1" applyBorder="1" applyAlignment="1" applyProtection="1">
      <alignment horizontal="center" vertical="center"/>
      <protection locked="0"/>
    </xf>
    <xf numFmtId="0" fontId="0" fillId="0" borderId="13" xfId="0" applyBorder="1" applyAlignment="1">
      <alignment horizontal="center" vertical="center"/>
    </xf>
    <xf numFmtId="0" fontId="0" fillId="0" borderId="38" xfId="0" applyBorder="1" applyAlignment="1">
      <alignment horizontal="center" vertical="center"/>
    </xf>
    <xf numFmtId="0" fontId="0" fillId="34" borderId="49" xfId="0" applyFill="1" applyBorder="1" applyAlignment="1">
      <alignment horizontal="center" vertical="center"/>
    </xf>
    <xf numFmtId="0" fontId="0" fillId="0" borderId="79" xfId="0" applyBorder="1" applyAlignment="1">
      <alignment vertical="top" wrapText="1"/>
    </xf>
    <xf numFmtId="0" fontId="0" fillId="0" borderId="38" xfId="0" applyBorder="1" applyAlignment="1">
      <alignment vertical="top" wrapText="1"/>
    </xf>
    <xf numFmtId="0" fontId="0" fillId="0" borderId="45" xfId="0" applyBorder="1" applyAlignment="1">
      <alignment vertical="top" wrapText="1"/>
    </xf>
    <xf numFmtId="0" fontId="0" fillId="0" borderId="39" xfId="0" applyBorder="1" applyAlignment="1">
      <alignment vertical="top" wrapText="1"/>
    </xf>
    <xf numFmtId="0" fontId="3" fillId="0" borderId="10" xfId="0" applyFont="1" applyBorder="1" applyAlignment="1">
      <alignment vertical="top" wrapText="1"/>
    </xf>
    <xf numFmtId="0" fontId="0" fillId="0" borderId="12" xfId="0" applyBorder="1" applyAlignment="1">
      <alignment vertical="top"/>
    </xf>
    <xf numFmtId="0" fontId="0" fillId="0" borderId="15" xfId="0" applyBorder="1" applyAlignment="1">
      <alignment vertical="top"/>
    </xf>
    <xf numFmtId="0" fontId="0" fillId="0" borderId="17" xfId="0"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b/>
        <i val="0"/>
        <color indexed="10"/>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City of American Canyon
Conventional Water Treatment Plant</a:t>
            </a:r>
          </a:p>
        </c:rich>
      </c:tx>
      <c:layout>
        <c:manualLayout>
          <c:xMode val="factor"/>
          <c:yMode val="factor"/>
          <c:x val="0.001"/>
          <c:y val="0"/>
        </c:manualLayout>
      </c:layout>
      <c:spPr>
        <a:noFill/>
        <a:ln>
          <a:noFill/>
        </a:ln>
      </c:spPr>
    </c:title>
    <c:plotArea>
      <c:layout>
        <c:manualLayout>
          <c:xMode val="edge"/>
          <c:yMode val="edge"/>
          <c:x val="0.03875"/>
          <c:y val="0.139"/>
          <c:w val="0.92"/>
          <c:h val="0.79675"/>
        </c:manualLayout>
      </c:layout>
      <c:scatterChart>
        <c:scatterStyle val="lineMarker"/>
        <c:varyColors val="0"/>
        <c:ser>
          <c:idx val="0"/>
          <c:order val="0"/>
          <c:tx>
            <c:v>Raw TOC</c:v>
          </c:tx>
          <c:spPr>
            <a:ln w="3175">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800000"/>
              </a:solidFill>
              <a:ln>
                <a:solidFill>
                  <a:srgbClr val="800000"/>
                </a:solidFill>
              </a:ln>
            </c:spPr>
          </c:marker>
          <c:xVal>
            <c:strRef>
              <c:f>'TOC Plan1'!$AS$12:$AS$65</c:f>
              <c:strCache>
                <c:ptCount val="54"/>
                <c:pt idx="0">
                  <c:v>37278</c:v>
                </c:pt>
                <c:pt idx="1">
                  <c:v>37308</c:v>
                </c:pt>
                <c:pt idx="2">
                  <c:v>37335</c:v>
                </c:pt>
                <c:pt idx="3">
                  <c:v>37364</c:v>
                </c:pt>
                <c:pt idx="4">
                  <c:v>37393</c:v>
                </c:pt>
                <c:pt idx="5">
                  <c:v>37426</c:v>
                </c:pt>
                <c:pt idx="6">
                  <c:v>37454</c:v>
                </c:pt>
                <c:pt idx="7">
                  <c:v>37489</c:v>
                </c:pt>
                <c:pt idx="8">
                  <c:v>37517</c:v>
                </c:pt>
                <c:pt idx="9">
                  <c:v>37545</c:v>
                </c:pt>
                <c:pt idx="10">
                  <c:v>37580</c:v>
                </c:pt>
                <c:pt idx="11">
                  <c:v>37621</c:v>
                </c:pt>
                <c:pt idx="12">
                  <c:v>37650</c:v>
                </c:pt>
                <c:pt idx="13">
                  <c:v>37671</c:v>
                </c:pt>
                <c:pt idx="16">
                  <c:v>37762</c:v>
                </c:pt>
                <c:pt idx="17">
                  <c:v>37790</c:v>
                </c:pt>
                <c:pt idx="18">
                  <c:v>37818</c:v>
                </c:pt>
                <c:pt idx="19">
                  <c:v>37853</c:v>
                </c:pt>
                <c:pt idx="20">
                  <c:v>37881</c:v>
                </c:pt>
                <c:pt idx="21">
                  <c:v>37909</c:v>
                </c:pt>
                <c:pt idx="22">
                  <c:v>37944</c:v>
                </c:pt>
                <c:pt idx="23">
                  <c:v>37972</c:v>
                </c:pt>
                <c:pt idx="24">
                  <c:v>38007</c:v>
                </c:pt>
                <c:pt idx="25">
                  <c:v>38035</c:v>
                </c:pt>
                <c:pt idx="27">
                  <c:v>38098</c:v>
                </c:pt>
                <c:pt idx="28">
                  <c:v>38126</c:v>
                </c:pt>
                <c:pt idx="29">
                  <c:v>38161</c:v>
                </c:pt>
                <c:pt idx="30">
                  <c:v>38189</c:v>
                </c:pt>
                <c:pt idx="31">
                  <c:v>38217</c:v>
                </c:pt>
                <c:pt idx="32">
                  <c:v>38245</c:v>
                </c:pt>
                <c:pt idx="33">
                  <c:v>38287</c:v>
                </c:pt>
                <c:pt idx="34">
                  <c:v>38308</c:v>
                </c:pt>
                <c:pt idx="37">
                  <c:v>38399</c:v>
                </c:pt>
                <c:pt idx="38">
                  <c:v>38428</c:v>
                </c:pt>
                <c:pt idx="39">
                  <c:v>38464</c:v>
                </c:pt>
                <c:pt idx="40">
                  <c:v>38490</c:v>
                </c:pt>
                <c:pt idx="41">
                  <c:v>38519</c:v>
                </c:pt>
                <c:pt idx="42">
                  <c:v>38547</c:v>
                </c:pt>
                <c:pt idx="43">
                  <c:v>38581</c:v>
                </c:pt>
                <c:pt idx="44">
                  <c:v>38617</c:v>
                </c:pt>
                <c:pt idx="45">
                  <c:v>38644</c:v>
                </c:pt>
                <c:pt idx="46">
                  <c:v>38672</c:v>
                </c:pt>
                <c:pt idx="47">
                  <c:v>38707</c:v>
                </c:pt>
                <c:pt idx="48">
                  <c:v>38732</c:v>
                </c:pt>
                <c:pt idx="49">
                  <c:v>38763</c:v>
                </c:pt>
                <c:pt idx="50">
                  <c:v>38791</c:v>
                </c:pt>
                <c:pt idx="51">
                  <c:v>38825</c:v>
                </c:pt>
                <c:pt idx="52">
                  <c:v>38854</c:v>
                </c:pt>
                <c:pt idx="53">
                  <c:v>38887</c:v>
                </c:pt>
              </c:strCache>
            </c:strRef>
          </c:xVal>
          <c:yVal>
            <c:numRef>
              <c:f>'TOC Plan1'!$AT$12:$AT$65</c:f>
              <c:numCache>
                <c:ptCount val="54"/>
                <c:pt idx="0">
                  <c:v>17</c:v>
                </c:pt>
                <c:pt idx="1">
                  <c:v>8.6</c:v>
                </c:pt>
                <c:pt idx="2">
                  <c:v>7.1</c:v>
                </c:pt>
                <c:pt idx="3">
                  <c:v>2.9</c:v>
                </c:pt>
                <c:pt idx="4">
                  <c:v>3</c:v>
                </c:pt>
                <c:pt idx="5">
                  <c:v>3</c:v>
                </c:pt>
                <c:pt idx="6">
                  <c:v>3</c:v>
                </c:pt>
                <c:pt idx="7">
                  <c:v>2.7</c:v>
                </c:pt>
                <c:pt idx="8">
                  <c:v>2.9</c:v>
                </c:pt>
                <c:pt idx="9">
                  <c:v>2.1</c:v>
                </c:pt>
                <c:pt idx="10">
                  <c:v>7</c:v>
                </c:pt>
                <c:pt idx="11">
                  <c:v>4</c:v>
                </c:pt>
                <c:pt idx="12">
                  <c:v>17</c:v>
                </c:pt>
                <c:pt idx="13">
                  <c:v>20</c:v>
                </c:pt>
                <c:pt idx="16">
                  <c:v>5</c:v>
                </c:pt>
                <c:pt idx="17">
                  <c:v>5.8</c:v>
                </c:pt>
                <c:pt idx="18">
                  <c:v>4.5</c:v>
                </c:pt>
                <c:pt idx="19">
                  <c:v>4.3</c:v>
                </c:pt>
                <c:pt idx="20">
                  <c:v>5.3</c:v>
                </c:pt>
                <c:pt idx="21">
                  <c:v>4</c:v>
                </c:pt>
                <c:pt idx="22">
                  <c:v>3.2</c:v>
                </c:pt>
                <c:pt idx="23">
                  <c:v>3.8</c:v>
                </c:pt>
                <c:pt idx="24">
                  <c:v>11</c:v>
                </c:pt>
                <c:pt idx="25">
                  <c:v>6.6</c:v>
                </c:pt>
                <c:pt idx="27">
                  <c:v>8.5</c:v>
                </c:pt>
                <c:pt idx="28">
                  <c:v>6.2</c:v>
                </c:pt>
                <c:pt idx="29">
                  <c:v>3.8</c:v>
                </c:pt>
                <c:pt idx="30">
                  <c:v>3</c:v>
                </c:pt>
                <c:pt idx="31">
                  <c:v>4.4</c:v>
                </c:pt>
                <c:pt idx="32">
                  <c:v>5.6</c:v>
                </c:pt>
                <c:pt idx="33">
                  <c:v>6.7</c:v>
                </c:pt>
                <c:pt idx="34">
                  <c:v>4.2</c:v>
                </c:pt>
                <c:pt idx="37">
                  <c:v>10</c:v>
                </c:pt>
                <c:pt idx="38">
                  <c:v>14</c:v>
                </c:pt>
                <c:pt idx="39">
                  <c:v>10</c:v>
                </c:pt>
                <c:pt idx="40">
                  <c:v>6.4</c:v>
                </c:pt>
                <c:pt idx="41">
                  <c:v>5.8</c:v>
                </c:pt>
                <c:pt idx="42">
                  <c:v>9.5</c:v>
                </c:pt>
                <c:pt idx="43">
                  <c:v>3.6</c:v>
                </c:pt>
                <c:pt idx="44">
                  <c:v>7.6</c:v>
                </c:pt>
                <c:pt idx="45">
                  <c:v>5.5</c:v>
                </c:pt>
                <c:pt idx="46">
                  <c:v>2.98</c:v>
                </c:pt>
                <c:pt idx="47">
                  <c:v>9.2</c:v>
                </c:pt>
                <c:pt idx="48">
                  <c:v>11</c:v>
                </c:pt>
                <c:pt idx="49">
                  <c:v>9.2</c:v>
                </c:pt>
                <c:pt idx="50">
                  <c:v>5.9</c:v>
                </c:pt>
                <c:pt idx="51">
                  <c:v>14</c:v>
                </c:pt>
                <c:pt idx="52">
                  <c:v>12</c:v>
                </c:pt>
                <c:pt idx="53">
                  <c:v>5</c:v>
                </c:pt>
              </c:numCache>
            </c:numRef>
          </c:yVal>
          <c:smooth val="0"/>
        </c:ser>
        <c:ser>
          <c:idx val="1"/>
          <c:order val="1"/>
          <c:tx>
            <c:v>Treated TOC</c:v>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FF"/>
              </a:solidFill>
              <a:ln>
                <a:solidFill>
                  <a:srgbClr val="0000FF"/>
                </a:solidFill>
              </a:ln>
            </c:spPr>
          </c:marker>
          <c:xVal>
            <c:strRef>
              <c:f>'TOC Plan1'!$AS$12:$AS$65</c:f>
              <c:strCache>
                <c:ptCount val="54"/>
                <c:pt idx="0">
                  <c:v>37278</c:v>
                </c:pt>
                <c:pt idx="1">
                  <c:v>37308</c:v>
                </c:pt>
                <c:pt idx="2">
                  <c:v>37335</c:v>
                </c:pt>
                <c:pt idx="3">
                  <c:v>37364</c:v>
                </c:pt>
                <c:pt idx="4">
                  <c:v>37393</c:v>
                </c:pt>
                <c:pt idx="5">
                  <c:v>37426</c:v>
                </c:pt>
                <c:pt idx="6">
                  <c:v>37454</c:v>
                </c:pt>
                <c:pt idx="7">
                  <c:v>37489</c:v>
                </c:pt>
                <c:pt idx="8">
                  <c:v>37517</c:v>
                </c:pt>
                <c:pt idx="9">
                  <c:v>37545</c:v>
                </c:pt>
                <c:pt idx="10">
                  <c:v>37580</c:v>
                </c:pt>
                <c:pt idx="11">
                  <c:v>37621</c:v>
                </c:pt>
                <c:pt idx="12">
                  <c:v>37650</c:v>
                </c:pt>
                <c:pt idx="13">
                  <c:v>37671</c:v>
                </c:pt>
                <c:pt idx="16">
                  <c:v>37762</c:v>
                </c:pt>
                <c:pt idx="17">
                  <c:v>37790</c:v>
                </c:pt>
                <c:pt idx="18">
                  <c:v>37818</c:v>
                </c:pt>
                <c:pt idx="19">
                  <c:v>37853</c:v>
                </c:pt>
                <c:pt idx="20">
                  <c:v>37881</c:v>
                </c:pt>
                <c:pt idx="21">
                  <c:v>37909</c:v>
                </c:pt>
                <c:pt idx="22">
                  <c:v>37944</c:v>
                </c:pt>
                <c:pt idx="23">
                  <c:v>37972</c:v>
                </c:pt>
                <c:pt idx="24">
                  <c:v>38007</c:v>
                </c:pt>
                <c:pt idx="25">
                  <c:v>38035</c:v>
                </c:pt>
                <c:pt idx="27">
                  <c:v>38098</c:v>
                </c:pt>
                <c:pt idx="28">
                  <c:v>38126</c:v>
                </c:pt>
                <c:pt idx="29">
                  <c:v>38161</c:v>
                </c:pt>
                <c:pt idx="30">
                  <c:v>38189</c:v>
                </c:pt>
                <c:pt idx="31">
                  <c:v>38217</c:v>
                </c:pt>
                <c:pt idx="32">
                  <c:v>38245</c:v>
                </c:pt>
                <c:pt idx="33">
                  <c:v>38287</c:v>
                </c:pt>
                <c:pt idx="34">
                  <c:v>38308</c:v>
                </c:pt>
                <c:pt idx="37">
                  <c:v>38399</c:v>
                </c:pt>
                <c:pt idx="38">
                  <c:v>38428</c:v>
                </c:pt>
                <c:pt idx="39">
                  <c:v>38464</c:v>
                </c:pt>
                <c:pt idx="40">
                  <c:v>38490</c:v>
                </c:pt>
                <c:pt idx="41">
                  <c:v>38519</c:v>
                </c:pt>
                <c:pt idx="42">
                  <c:v>38547</c:v>
                </c:pt>
                <c:pt idx="43">
                  <c:v>38581</c:v>
                </c:pt>
                <c:pt idx="44">
                  <c:v>38617</c:v>
                </c:pt>
                <c:pt idx="45">
                  <c:v>38644</c:v>
                </c:pt>
                <c:pt idx="46">
                  <c:v>38672</c:v>
                </c:pt>
                <c:pt idx="47">
                  <c:v>38707</c:v>
                </c:pt>
                <c:pt idx="48">
                  <c:v>38732</c:v>
                </c:pt>
                <c:pt idx="49">
                  <c:v>38763</c:v>
                </c:pt>
                <c:pt idx="50">
                  <c:v>38791</c:v>
                </c:pt>
                <c:pt idx="51">
                  <c:v>38825</c:v>
                </c:pt>
                <c:pt idx="52">
                  <c:v>38854</c:v>
                </c:pt>
                <c:pt idx="53">
                  <c:v>38887</c:v>
                </c:pt>
              </c:strCache>
            </c:strRef>
          </c:xVal>
          <c:yVal>
            <c:numRef>
              <c:f>'TOC Plan1'!$AU$12:$AU$65</c:f>
              <c:numCache>
                <c:ptCount val="54"/>
                <c:pt idx="0">
                  <c:v>5.6</c:v>
                </c:pt>
                <c:pt idx="1">
                  <c:v>4.8</c:v>
                </c:pt>
                <c:pt idx="2">
                  <c:v>2.8</c:v>
                </c:pt>
                <c:pt idx="3">
                  <c:v>1.9</c:v>
                </c:pt>
                <c:pt idx="4">
                  <c:v>1.7</c:v>
                </c:pt>
                <c:pt idx="5">
                  <c:v>1.7</c:v>
                </c:pt>
                <c:pt idx="6">
                  <c:v>1.4</c:v>
                </c:pt>
                <c:pt idx="7">
                  <c:v>1.8</c:v>
                </c:pt>
                <c:pt idx="8">
                  <c:v>1.9</c:v>
                </c:pt>
                <c:pt idx="9">
                  <c:v>1</c:v>
                </c:pt>
                <c:pt idx="10">
                  <c:v>1</c:v>
                </c:pt>
                <c:pt idx="11">
                  <c:v>3</c:v>
                </c:pt>
                <c:pt idx="12">
                  <c:v>9</c:v>
                </c:pt>
                <c:pt idx="13">
                  <c:v>12</c:v>
                </c:pt>
                <c:pt idx="16">
                  <c:v>3</c:v>
                </c:pt>
                <c:pt idx="17">
                  <c:v>3.1</c:v>
                </c:pt>
                <c:pt idx="18">
                  <c:v>3.9</c:v>
                </c:pt>
                <c:pt idx="19">
                  <c:v>2.5</c:v>
                </c:pt>
                <c:pt idx="20">
                  <c:v>3.8</c:v>
                </c:pt>
                <c:pt idx="21">
                  <c:v>3.2</c:v>
                </c:pt>
                <c:pt idx="22">
                  <c:v>0.7</c:v>
                </c:pt>
                <c:pt idx="23">
                  <c:v>3.6</c:v>
                </c:pt>
                <c:pt idx="24">
                  <c:v>5.1</c:v>
                </c:pt>
                <c:pt idx="25">
                  <c:v>4.3</c:v>
                </c:pt>
                <c:pt idx="27">
                  <c:v>2.8</c:v>
                </c:pt>
                <c:pt idx="28">
                  <c:v>5.5</c:v>
                </c:pt>
                <c:pt idx="29">
                  <c:v>3</c:v>
                </c:pt>
                <c:pt idx="30">
                  <c:v>2.8</c:v>
                </c:pt>
                <c:pt idx="31">
                  <c:v>3</c:v>
                </c:pt>
                <c:pt idx="32">
                  <c:v>4.2</c:v>
                </c:pt>
                <c:pt idx="33">
                  <c:v>2.6</c:v>
                </c:pt>
                <c:pt idx="34">
                  <c:v>3</c:v>
                </c:pt>
                <c:pt idx="37">
                  <c:v>5.2</c:v>
                </c:pt>
                <c:pt idx="38">
                  <c:v>7.6</c:v>
                </c:pt>
                <c:pt idx="39">
                  <c:v>5.6</c:v>
                </c:pt>
                <c:pt idx="40">
                  <c:v>5.9</c:v>
                </c:pt>
                <c:pt idx="41">
                  <c:v>3.4</c:v>
                </c:pt>
                <c:pt idx="42">
                  <c:v>4.6</c:v>
                </c:pt>
                <c:pt idx="43">
                  <c:v>3.2</c:v>
                </c:pt>
                <c:pt idx="44">
                  <c:v>5.7</c:v>
                </c:pt>
                <c:pt idx="45">
                  <c:v>0.73</c:v>
                </c:pt>
                <c:pt idx="46">
                  <c:v>1.08</c:v>
                </c:pt>
                <c:pt idx="47">
                  <c:v>3.7</c:v>
                </c:pt>
                <c:pt idx="48">
                  <c:v>1.5</c:v>
                </c:pt>
                <c:pt idx="49">
                  <c:v>1.7</c:v>
                </c:pt>
                <c:pt idx="50">
                  <c:v>1.4</c:v>
                </c:pt>
                <c:pt idx="51">
                  <c:v>4.1</c:v>
                </c:pt>
                <c:pt idx="52">
                  <c:v>4.4</c:v>
                </c:pt>
                <c:pt idx="53">
                  <c:v>2.2</c:v>
                </c:pt>
              </c:numCache>
            </c:numRef>
          </c:yVal>
          <c:smooth val="0"/>
        </c:ser>
        <c:axId val="12717443"/>
        <c:axId val="47348124"/>
      </c:scatterChart>
      <c:scatterChart>
        <c:scatterStyle val="lineMarker"/>
        <c:varyColors val="0"/>
        <c:ser>
          <c:idx val="2"/>
          <c:order val="2"/>
          <c:tx>
            <c:v>Raw Alkalinity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xVal>
            <c:strRef>
              <c:f>'TOC Plan1'!$AS$12:$AS$65</c:f>
              <c:strCache>
                <c:ptCount val="54"/>
                <c:pt idx="0">
                  <c:v>37278</c:v>
                </c:pt>
                <c:pt idx="1">
                  <c:v>37308</c:v>
                </c:pt>
                <c:pt idx="2">
                  <c:v>37335</c:v>
                </c:pt>
                <c:pt idx="3">
                  <c:v>37364</c:v>
                </c:pt>
                <c:pt idx="4">
                  <c:v>37393</c:v>
                </c:pt>
                <c:pt idx="5">
                  <c:v>37426</c:v>
                </c:pt>
                <c:pt idx="6">
                  <c:v>37454</c:v>
                </c:pt>
                <c:pt idx="7">
                  <c:v>37489</c:v>
                </c:pt>
                <c:pt idx="8">
                  <c:v>37517</c:v>
                </c:pt>
                <c:pt idx="9">
                  <c:v>37545</c:v>
                </c:pt>
                <c:pt idx="10">
                  <c:v>37580</c:v>
                </c:pt>
                <c:pt idx="11">
                  <c:v>37621</c:v>
                </c:pt>
                <c:pt idx="12">
                  <c:v>37650</c:v>
                </c:pt>
                <c:pt idx="13">
                  <c:v>37671</c:v>
                </c:pt>
                <c:pt idx="16">
                  <c:v>37762</c:v>
                </c:pt>
                <c:pt idx="17">
                  <c:v>37790</c:v>
                </c:pt>
                <c:pt idx="18">
                  <c:v>37818</c:v>
                </c:pt>
                <c:pt idx="19">
                  <c:v>37853</c:v>
                </c:pt>
                <c:pt idx="20">
                  <c:v>37881</c:v>
                </c:pt>
                <c:pt idx="21">
                  <c:v>37909</c:v>
                </c:pt>
                <c:pt idx="22">
                  <c:v>37944</c:v>
                </c:pt>
                <c:pt idx="23">
                  <c:v>37972</c:v>
                </c:pt>
                <c:pt idx="24">
                  <c:v>38007</c:v>
                </c:pt>
                <c:pt idx="25">
                  <c:v>38035</c:v>
                </c:pt>
                <c:pt idx="27">
                  <c:v>38098</c:v>
                </c:pt>
                <c:pt idx="28">
                  <c:v>38126</c:v>
                </c:pt>
                <c:pt idx="29">
                  <c:v>38161</c:v>
                </c:pt>
                <c:pt idx="30">
                  <c:v>38189</c:v>
                </c:pt>
                <c:pt idx="31">
                  <c:v>38217</c:v>
                </c:pt>
                <c:pt idx="32">
                  <c:v>38245</c:v>
                </c:pt>
                <c:pt idx="33">
                  <c:v>38287</c:v>
                </c:pt>
                <c:pt idx="34">
                  <c:v>38308</c:v>
                </c:pt>
                <c:pt idx="37">
                  <c:v>38399</c:v>
                </c:pt>
                <c:pt idx="38">
                  <c:v>38428</c:v>
                </c:pt>
                <c:pt idx="39">
                  <c:v>38464</c:v>
                </c:pt>
                <c:pt idx="40">
                  <c:v>38490</c:v>
                </c:pt>
                <c:pt idx="41">
                  <c:v>38519</c:v>
                </c:pt>
                <c:pt idx="42">
                  <c:v>38547</c:v>
                </c:pt>
                <c:pt idx="43">
                  <c:v>38581</c:v>
                </c:pt>
                <c:pt idx="44">
                  <c:v>38617</c:v>
                </c:pt>
                <c:pt idx="45">
                  <c:v>38644</c:v>
                </c:pt>
                <c:pt idx="46">
                  <c:v>38672</c:v>
                </c:pt>
                <c:pt idx="47">
                  <c:v>38707</c:v>
                </c:pt>
                <c:pt idx="48">
                  <c:v>38732</c:v>
                </c:pt>
                <c:pt idx="49">
                  <c:v>38763</c:v>
                </c:pt>
                <c:pt idx="50">
                  <c:v>38791</c:v>
                </c:pt>
                <c:pt idx="51">
                  <c:v>38825</c:v>
                </c:pt>
                <c:pt idx="52">
                  <c:v>38854</c:v>
                </c:pt>
                <c:pt idx="53">
                  <c:v>38887</c:v>
                </c:pt>
              </c:strCache>
            </c:strRef>
          </c:xVal>
          <c:yVal>
            <c:numRef>
              <c:f>'TOC Plan1'!$AV$12:$AV$65</c:f>
              <c:numCache>
                <c:ptCount val="54"/>
                <c:pt idx="0">
                  <c:v>68</c:v>
                </c:pt>
                <c:pt idx="1">
                  <c:v>76</c:v>
                </c:pt>
                <c:pt idx="2">
                  <c:v>112</c:v>
                </c:pt>
                <c:pt idx="3">
                  <c:v>117</c:v>
                </c:pt>
                <c:pt idx="4">
                  <c:v>110</c:v>
                </c:pt>
                <c:pt idx="5">
                  <c:v>118</c:v>
                </c:pt>
                <c:pt idx="6">
                  <c:v>98</c:v>
                </c:pt>
                <c:pt idx="7">
                  <c:v>106</c:v>
                </c:pt>
                <c:pt idx="8">
                  <c:v>120</c:v>
                </c:pt>
                <c:pt idx="9">
                  <c:v>94</c:v>
                </c:pt>
                <c:pt idx="10">
                  <c:v>86</c:v>
                </c:pt>
                <c:pt idx="11">
                  <c:v>65</c:v>
                </c:pt>
                <c:pt idx="12">
                  <c:v>62</c:v>
                </c:pt>
                <c:pt idx="13">
                  <c:v>88</c:v>
                </c:pt>
                <c:pt idx="16">
                  <c:v>150</c:v>
                </c:pt>
                <c:pt idx="17">
                  <c:v>126</c:v>
                </c:pt>
                <c:pt idx="18">
                  <c:v>118</c:v>
                </c:pt>
                <c:pt idx="19">
                  <c:v>116</c:v>
                </c:pt>
                <c:pt idx="20">
                  <c:v>91</c:v>
                </c:pt>
                <c:pt idx="21">
                  <c:v>96</c:v>
                </c:pt>
                <c:pt idx="22">
                  <c:v>89</c:v>
                </c:pt>
                <c:pt idx="23">
                  <c:v>64</c:v>
                </c:pt>
                <c:pt idx="24">
                  <c:v>102</c:v>
                </c:pt>
                <c:pt idx="25">
                  <c:v>92</c:v>
                </c:pt>
                <c:pt idx="27">
                  <c:v>118</c:v>
                </c:pt>
                <c:pt idx="28">
                  <c:v>112</c:v>
                </c:pt>
                <c:pt idx="29">
                  <c:v>126</c:v>
                </c:pt>
                <c:pt idx="30">
                  <c:v>128</c:v>
                </c:pt>
                <c:pt idx="31">
                  <c:v>116</c:v>
                </c:pt>
                <c:pt idx="32">
                  <c:v>132</c:v>
                </c:pt>
                <c:pt idx="33">
                  <c:v>128</c:v>
                </c:pt>
                <c:pt idx="34">
                  <c:v>122</c:v>
                </c:pt>
                <c:pt idx="37">
                  <c:v>140</c:v>
                </c:pt>
                <c:pt idx="38">
                  <c:v>100</c:v>
                </c:pt>
                <c:pt idx="39">
                  <c:v>138</c:v>
                </c:pt>
                <c:pt idx="40">
                  <c:v>160</c:v>
                </c:pt>
                <c:pt idx="41">
                  <c:v>120</c:v>
                </c:pt>
                <c:pt idx="42">
                  <c:v>140</c:v>
                </c:pt>
                <c:pt idx="43">
                  <c:v>81</c:v>
                </c:pt>
                <c:pt idx="44">
                  <c:v>90</c:v>
                </c:pt>
                <c:pt idx="45">
                  <c:v>90</c:v>
                </c:pt>
                <c:pt idx="46">
                  <c:v>80</c:v>
                </c:pt>
                <c:pt idx="47">
                  <c:v>89</c:v>
                </c:pt>
                <c:pt idx="48">
                  <c:v>35</c:v>
                </c:pt>
                <c:pt idx="49">
                  <c:v>110</c:v>
                </c:pt>
                <c:pt idx="50">
                  <c:v>68</c:v>
                </c:pt>
                <c:pt idx="51">
                  <c:v>70</c:v>
                </c:pt>
                <c:pt idx="52">
                  <c:v>120</c:v>
                </c:pt>
                <c:pt idx="53">
                  <c:v>120</c:v>
                </c:pt>
              </c:numCache>
            </c:numRef>
          </c:yVal>
          <c:smooth val="0"/>
        </c:ser>
        <c:axId val="23479933"/>
        <c:axId val="9992806"/>
      </c:scatterChart>
      <c:valAx>
        <c:axId val="12717443"/>
        <c:scaling>
          <c:orientation val="minMax"/>
          <c:max val="38869"/>
          <c:min val="37257"/>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47348124"/>
        <c:crosses val="autoZero"/>
        <c:crossBetween val="midCat"/>
        <c:dispUnits/>
        <c:majorUnit val="75"/>
      </c:valAx>
      <c:valAx>
        <c:axId val="47348124"/>
        <c:scaling>
          <c:orientation val="minMax"/>
          <c:max val="20"/>
        </c:scaling>
        <c:axPos val="l"/>
        <c:title>
          <c:tx>
            <c:rich>
              <a:bodyPr vert="horz" rot="-5400000" anchor="ctr"/>
              <a:lstStyle/>
              <a:p>
                <a:pPr algn="ctr">
                  <a:defRPr/>
                </a:pPr>
                <a:r>
                  <a:rPr lang="en-US" cap="none" sz="1000" b="1" i="0" u="none" baseline="0">
                    <a:solidFill>
                      <a:srgbClr val="000000"/>
                    </a:solidFill>
                    <a:latin typeface="Arial"/>
                    <a:ea typeface="Arial"/>
                    <a:cs typeface="Arial"/>
                  </a:rPr>
                  <a:t>TOC (mg/L)</a:t>
                </a:r>
              </a:p>
            </c:rich>
          </c:tx>
          <c:layout>
            <c:manualLayout>
              <c:xMode val="factor"/>
              <c:yMode val="factor"/>
              <c:x val="-0.006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2717443"/>
        <c:crosses val="autoZero"/>
        <c:crossBetween val="midCat"/>
        <c:dispUnits/>
        <c:majorUnit val="2"/>
      </c:valAx>
      <c:valAx>
        <c:axId val="23479933"/>
        <c:scaling>
          <c:orientation val="minMax"/>
        </c:scaling>
        <c:axPos val="b"/>
        <c:delete val="1"/>
        <c:majorTickMark val="out"/>
        <c:minorTickMark val="none"/>
        <c:tickLblPos val="nextTo"/>
        <c:crossAx val="9992806"/>
        <c:crosses val="max"/>
        <c:crossBetween val="midCat"/>
        <c:dispUnits/>
      </c:valAx>
      <c:valAx>
        <c:axId val="9992806"/>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Alkalinity (mg/L as CaCO</a:t>
                </a:r>
                <a:r>
                  <a:rPr lang="en-US" cap="none" sz="1000" b="1" i="0" u="none" baseline="-25000">
                    <a:solidFill>
                      <a:srgbClr val="000000"/>
                    </a:solidFill>
                    <a:latin typeface="Arial"/>
                    <a:ea typeface="Arial"/>
                    <a:cs typeface="Arial"/>
                  </a:rPr>
                  <a:t>3</a:t>
                </a:r>
                <a:r>
                  <a:rPr lang="en-US" cap="none" sz="1000" b="1" i="0" u="none" baseline="0">
                    <a:solidFill>
                      <a:srgbClr val="000000"/>
                    </a:solidFill>
                    <a:latin typeface="Arial"/>
                    <a:ea typeface="Arial"/>
                    <a:cs typeface="Arial"/>
                  </a:rPr>
                  <a:t>)</a:t>
                </a:r>
              </a:p>
            </c:rich>
          </c:tx>
          <c:layout>
            <c:manualLayout>
              <c:xMode val="factor"/>
              <c:yMode val="factor"/>
              <c:x val="-0.00425"/>
              <c:y val="-0.001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3479933"/>
        <c:crosses val="max"/>
        <c:crossBetween val="midCat"/>
        <c:dispUnits/>
      </c:valAx>
      <c:spPr>
        <a:solidFill>
          <a:srgbClr val="C0C0C0"/>
        </a:solidFill>
        <a:ln w="12700">
          <a:solidFill>
            <a:srgbClr val="808080"/>
          </a:solidFill>
        </a:ln>
      </c:spPr>
    </c:plotArea>
    <c:legend>
      <c:legendPos val="b"/>
      <c:layout>
        <c:manualLayout>
          <c:xMode val="edge"/>
          <c:yMode val="edge"/>
          <c:x val="0.3265"/>
          <c:y val="0.95425"/>
          <c:w val="0.34975"/>
          <c:h val="0.036"/>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254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TTHM Results
City of American Canyon</a:t>
            </a:r>
          </a:p>
        </c:rich>
      </c:tx>
      <c:layout>
        <c:manualLayout>
          <c:xMode val="factor"/>
          <c:yMode val="factor"/>
          <c:x val="0.001"/>
          <c:y val="0"/>
        </c:manualLayout>
      </c:layout>
      <c:spPr>
        <a:noFill/>
        <a:ln>
          <a:noFill/>
        </a:ln>
      </c:spPr>
    </c:title>
    <c:plotArea>
      <c:layout>
        <c:manualLayout>
          <c:xMode val="edge"/>
          <c:yMode val="edge"/>
          <c:x val="0.03875"/>
          <c:y val="0.139"/>
          <c:w val="0.949"/>
          <c:h val="0.797"/>
        </c:manualLayout>
      </c:layout>
      <c:lineChart>
        <c:grouping val="standard"/>
        <c:varyColors val="0"/>
        <c:ser>
          <c:idx val="0"/>
          <c:order val="0"/>
          <c:tx>
            <c:strRef>
              <c:f>'TTHM &amp; HAA5 Plan3'!$AD$4</c:f>
              <c:strCache>
                <c:ptCount val="1"/>
                <c:pt idx="0">
                  <c:v>Site 1</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'TTHM &amp; HAA5 Plan3'!$AC$5:$AC$22</c:f>
              <c:strCache>
                <c:ptCount val="18"/>
                <c:pt idx="0">
                  <c:v>37316</c:v>
                </c:pt>
                <c:pt idx="1">
                  <c:v>37408</c:v>
                </c:pt>
                <c:pt idx="2">
                  <c:v>37500</c:v>
                </c:pt>
                <c:pt idx="3">
                  <c:v>37591</c:v>
                </c:pt>
                <c:pt idx="4">
                  <c:v>37681</c:v>
                </c:pt>
                <c:pt idx="5">
                  <c:v>37773</c:v>
                </c:pt>
                <c:pt idx="6">
                  <c:v>37865</c:v>
                </c:pt>
                <c:pt idx="7">
                  <c:v>37956</c:v>
                </c:pt>
                <c:pt idx="8">
                  <c:v>38047</c:v>
                </c:pt>
                <c:pt idx="9">
                  <c:v>38139</c:v>
                </c:pt>
                <c:pt idx="10">
                  <c:v>38231</c:v>
                </c:pt>
                <c:pt idx="11">
                  <c:v>38322</c:v>
                </c:pt>
                <c:pt idx="12">
                  <c:v>38412</c:v>
                </c:pt>
                <c:pt idx="13">
                  <c:v>38504</c:v>
                </c:pt>
                <c:pt idx="14">
                  <c:v>38596</c:v>
                </c:pt>
                <c:pt idx="15">
                  <c:v>38687</c:v>
                </c:pt>
                <c:pt idx="16">
                  <c:v>38777</c:v>
                </c:pt>
                <c:pt idx="17">
                  <c:v>38869</c:v>
                </c:pt>
              </c:strCache>
            </c:strRef>
          </c:cat>
          <c:val>
            <c:numRef>
              <c:f>'TTHM &amp; HAA5 Plan3'!$AD$5:$AD$22</c:f>
              <c:numCache>
                <c:ptCount val="18"/>
                <c:pt idx="0">
                  <c:v>0.04</c:v>
                </c:pt>
                <c:pt idx="1">
                  <c:v>0.041</c:v>
                </c:pt>
                <c:pt idx="2">
                  <c:v>0.053</c:v>
                </c:pt>
                <c:pt idx="3">
                  <c:v>0.048</c:v>
                </c:pt>
                <c:pt idx="4">
                  <c:v>0.105</c:v>
                </c:pt>
                <c:pt idx="5">
                  <c:v>0.034</c:v>
                </c:pt>
                <c:pt idx="6">
                  <c:v>0.04</c:v>
                </c:pt>
                <c:pt idx="7">
                  <c:v>0.026</c:v>
                </c:pt>
                <c:pt idx="8">
                  <c:v>0.053</c:v>
                </c:pt>
                <c:pt idx="9">
                  <c:v>0.037</c:v>
                </c:pt>
                <c:pt idx="10">
                  <c:v>0.04</c:v>
                </c:pt>
                <c:pt idx="11">
                  <c:v>0.067</c:v>
                </c:pt>
                <c:pt idx="12">
                  <c:v>0.157</c:v>
                </c:pt>
                <c:pt idx="13">
                  <c:v>0.1156</c:v>
                </c:pt>
                <c:pt idx="14">
                  <c:v>0.035</c:v>
                </c:pt>
                <c:pt idx="15">
                  <c:v>0.0834</c:v>
                </c:pt>
                <c:pt idx="16">
                  <c:v>0.155</c:v>
                </c:pt>
                <c:pt idx="17">
                  <c:v>0.068</c:v>
                </c:pt>
              </c:numCache>
            </c:numRef>
          </c:val>
          <c:smooth val="0"/>
        </c:ser>
        <c:ser>
          <c:idx val="1"/>
          <c:order val="1"/>
          <c:tx>
            <c:strRef>
              <c:f>'TTHM &amp; HAA5 Plan3'!$AE$4</c:f>
              <c:strCache>
                <c:ptCount val="1"/>
                <c:pt idx="0">
                  <c:v>Site 2</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cat>
            <c:strRef>
              <c:f>'TTHM &amp; HAA5 Plan3'!$AC$5:$AC$22</c:f>
              <c:strCache>
                <c:ptCount val="18"/>
                <c:pt idx="0">
                  <c:v>37316</c:v>
                </c:pt>
                <c:pt idx="1">
                  <c:v>37408</c:v>
                </c:pt>
                <c:pt idx="2">
                  <c:v>37500</c:v>
                </c:pt>
                <c:pt idx="3">
                  <c:v>37591</c:v>
                </c:pt>
                <c:pt idx="4">
                  <c:v>37681</c:v>
                </c:pt>
                <c:pt idx="5">
                  <c:v>37773</c:v>
                </c:pt>
                <c:pt idx="6">
                  <c:v>37865</c:v>
                </c:pt>
                <c:pt idx="7">
                  <c:v>37956</c:v>
                </c:pt>
                <c:pt idx="8">
                  <c:v>38047</c:v>
                </c:pt>
                <c:pt idx="9">
                  <c:v>38139</c:v>
                </c:pt>
                <c:pt idx="10">
                  <c:v>38231</c:v>
                </c:pt>
                <c:pt idx="11">
                  <c:v>38322</c:v>
                </c:pt>
                <c:pt idx="12">
                  <c:v>38412</c:v>
                </c:pt>
                <c:pt idx="13">
                  <c:v>38504</c:v>
                </c:pt>
                <c:pt idx="14">
                  <c:v>38596</c:v>
                </c:pt>
                <c:pt idx="15">
                  <c:v>38687</c:v>
                </c:pt>
                <c:pt idx="16">
                  <c:v>38777</c:v>
                </c:pt>
                <c:pt idx="17">
                  <c:v>38869</c:v>
                </c:pt>
              </c:strCache>
            </c:strRef>
          </c:cat>
          <c:val>
            <c:numRef>
              <c:f>'TTHM &amp; HAA5 Plan3'!$AE$5:$AE$22</c:f>
              <c:numCache>
                <c:ptCount val="18"/>
                <c:pt idx="0">
                  <c:v>0.056</c:v>
                </c:pt>
                <c:pt idx="1">
                  <c:v>0.058</c:v>
                </c:pt>
                <c:pt idx="2">
                  <c:v>0.059</c:v>
                </c:pt>
                <c:pt idx="3">
                  <c:v>0.057</c:v>
                </c:pt>
                <c:pt idx="4">
                  <c:v>0.137</c:v>
                </c:pt>
                <c:pt idx="5">
                  <c:v>0.056</c:v>
                </c:pt>
                <c:pt idx="6">
                  <c:v>0.059</c:v>
                </c:pt>
                <c:pt idx="7">
                  <c:v>0.038</c:v>
                </c:pt>
                <c:pt idx="8">
                  <c:v>0.061</c:v>
                </c:pt>
                <c:pt idx="9">
                  <c:v>0.061</c:v>
                </c:pt>
                <c:pt idx="10">
                  <c:v>0.059</c:v>
                </c:pt>
                <c:pt idx="11">
                  <c:v>0.088</c:v>
                </c:pt>
                <c:pt idx="12">
                  <c:v>0.147</c:v>
                </c:pt>
                <c:pt idx="13">
                  <c:v>0.1139</c:v>
                </c:pt>
                <c:pt idx="14">
                  <c:v>0.042</c:v>
                </c:pt>
                <c:pt idx="15">
                  <c:v>0.029</c:v>
                </c:pt>
                <c:pt idx="16">
                  <c:v>0.133</c:v>
                </c:pt>
                <c:pt idx="17">
                  <c:v>0.079</c:v>
                </c:pt>
              </c:numCache>
            </c:numRef>
          </c:val>
          <c:smooth val="0"/>
        </c:ser>
        <c:ser>
          <c:idx val="2"/>
          <c:order val="2"/>
          <c:tx>
            <c:strRef>
              <c:f>'TTHM &amp; HAA5 Plan3'!$AF$4</c:f>
              <c:strCache>
                <c:ptCount val="1"/>
                <c:pt idx="0">
                  <c:v>Site 3</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0000"/>
              </a:solidFill>
              <a:ln>
                <a:solidFill>
                  <a:srgbClr val="FF0000"/>
                </a:solidFill>
              </a:ln>
            </c:spPr>
          </c:marker>
          <c:cat>
            <c:strRef>
              <c:f>'TTHM &amp; HAA5 Plan3'!$AC$5:$AC$22</c:f>
              <c:strCache>
                <c:ptCount val="18"/>
                <c:pt idx="0">
                  <c:v>37316</c:v>
                </c:pt>
                <c:pt idx="1">
                  <c:v>37408</c:v>
                </c:pt>
                <c:pt idx="2">
                  <c:v>37500</c:v>
                </c:pt>
                <c:pt idx="3">
                  <c:v>37591</c:v>
                </c:pt>
                <c:pt idx="4">
                  <c:v>37681</c:v>
                </c:pt>
                <c:pt idx="5">
                  <c:v>37773</c:v>
                </c:pt>
                <c:pt idx="6">
                  <c:v>37865</c:v>
                </c:pt>
                <c:pt idx="7">
                  <c:v>37956</c:v>
                </c:pt>
                <c:pt idx="8">
                  <c:v>38047</c:v>
                </c:pt>
                <c:pt idx="9">
                  <c:v>38139</c:v>
                </c:pt>
                <c:pt idx="10">
                  <c:v>38231</c:v>
                </c:pt>
                <c:pt idx="11">
                  <c:v>38322</c:v>
                </c:pt>
                <c:pt idx="12">
                  <c:v>38412</c:v>
                </c:pt>
                <c:pt idx="13">
                  <c:v>38504</c:v>
                </c:pt>
                <c:pt idx="14">
                  <c:v>38596</c:v>
                </c:pt>
                <c:pt idx="15">
                  <c:v>38687</c:v>
                </c:pt>
                <c:pt idx="16">
                  <c:v>38777</c:v>
                </c:pt>
                <c:pt idx="17">
                  <c:v>38869</c:v>
                </c:pt>
              </c:strCache>
            </c:strRef>
          </c:cat>
          <c:val>
            <c:numRef>
              <c:f>'TTHM &amp; HAA5 Plan3'!$AF$5:$AF$22</c:f>
              <c:numCache>
                <c:ptCount val="18"/>
                <c:pt idx="0">
                  <c:v>0.063</c:v>
                </c:pt>
                <c:pt idx="1">
                  <c:v>0.052</c:v>
                </c:pt>
                <c:pt idx="2">
                  <c:v>0.056</c:v>
                </c:pt>
                <c:pt idx="3">
                  <c:v>0.034</c:v>
                </c:pt>
                <c:pt idx="4">
                  <c:v>0.097</c:v>
                </c:pt>
                <c:pt idx="5">
                  <c:v>0.045</c:v>
                </c:pt>
                <c:pt idx="6">
                  <c:v>0.052</c:v>
                </c:pt>
                <c:pt idx="7">
                  <c:v>0.03</c:v>
                </c:pt>
                <c:pt idx="8">
                  <c:v>0.05</c:v>
                </c:pt>
                <c:pt idx="9">
                  <c:v>0.052</c:v>
                </c:pt>
                <c:pt idx="10">
                  <c:v>0.052</c:v>
                </c:pt>
                <c:pt idx="11">
                  <c:v>0.073</c:v>
                </c:pt>
                <c:pt idx="12">
                  <c:v>0.139</c:v>
                </c:pt>
                <c:pt idx="13">
                  <c:v>0.0985</c:v>
                </c:pt>
                <c:pt idx="14">
                  <c:v>0.036</c:v>
                </c:pt>
                <c:pt idx="15">
                  <c:v>0.027</c:v>
                </c:pt>
                <c:pt idx="16">
                  <c:v>0.101</c:v>
                </c:pt>
                <c:pt idx="17">
                  <c:v>0.034</c:v>
                </c:pt>
              </c:numCache>
            </c:numRef>
          </c:val>
          <c:smooth val="0"/>
        </c:ser>
        <c:ser>
          <c:idx val="3"/>
          <c:order val="3"/>
          <c:tx>
            <c:strRef>
              <c:f>'TTHM &amp; HAA5 Plan3'!$AG$4</c:f>
              <c:strCache>
                <c:ptCount val="1"/>
                <c:pt idx="0">
                  <c:v>Site 4</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FF00"/>
                </a:solidFill>
              </a:ln>
            </c:spPr>
          </c:marker>
          <c:cat>
            <c:strRef>
              <c:f>'TTHM &amp; HAA5 Plan3'!$AC$5:$AC$22</c:f>
              <c:strCache>
                <c:ptCount val="18"/>
                <c:pt idx="0">
                  <c:v>37316</c:v>
                </c:pt>
                <c:pt idx="1">
                  <c:v>37408</c:v>
                </c:pt>
                <c:pt idx="2">
                  <c:v>37500</c:v>
                </c:pt>
                <c:pt idx="3">
                  <c:v>37591</c:v>
                </c:pt>
                <c:pt idx="4">
                  <c:v>37681</c:v>
                </c:pt>
                <c:pt idx="5">
                  <c:v>37773</c:v>
                </c:pt>
                <c:pt idx="6">
                  <c:v>37865</c:v>
                </c:pt>
                <c:pt idx="7">
                  <c:v>37956</c:v>
                </c:pt>
                <c:pt idx="8">
                  <c:v>38047</c:v>
                </c:pt>
                <c:pt idx="9">
                  <c:v>38139</c:v>
                </c:pt>
                <c:pt idx="10">
                  <c:v>38231</c:v>
                </c:pt>
                <c:pt idx="11">
                  <c:v>38322</c:v>
                </c:pt>
                <c:pt idx="12">
                  <c:v>38412</c:v>
                </c:pt>
                <c:pt idx="13">
                  <c:v>38504</c:v>
                </c:pt>
                <c:pt idx="14">
                  <c:v>38596</c:v>
                </c:pt>
                <c:pt idx="15">
                  <c:v>38687</c:v>
                </c:pt>
                <c:pt idx="16">
                  <c:v>38777</c:v>
                </c:pt>
                <c:pt idx="17">
                  <c:v>38869</c:v>
                </c:pt>
              </c:strCache>
            </c:strRef>
          </c:cat>
          <c:val>
            <c:numRef>
              <c:f>'TTHM &amp; HAA5 Plan3'!$AG$5:$AG$22</c:f>
              <c:numCache>
                <c:ptCount val="18"/>
                <c:pt idx="0">
                  <c:v>0.065</c:v>
                </c:pt>
                <c:pt idx="1">
                  <c:v>0.051</c:v>
                </c:pt>
                <c:pt idx="2">
                  <c:v>0.054</c:v>
                </c:pt>
                <c:pt idx="3">
                  <c:v>0.036</c:v>
                </c:pt>
                <c:pt idx="4">
                  <c:v>0.098</c:v>
                </c:pt>
                <c:pt idx="5">
                  <c:v>0.047</c:v>
                </c:pt>
                <c:pt idx="6">
                  <c:v>0.052</c:v>
                </c:pt>
                <c:pt idx="7">
                  <c:v>0.031</c:v>
                </c:pt>
                <c:pt idx="8">
                  <c:v>0.048</c:v>
                </c:pt>
                <c:pt idx="9">
                  <c:v>0.055</c:v>
                </c:pt>
                <c:pt idx="10">
                  <c:v>0.052</c:v>
                </c:pt>
                <c:pt idx="11">
                  <c:v>0.066</c:v>
                </c:pt>
                <c:pt idx="12">
                  <c:v>0.144</c:v>
                </c:pt>
                <c:pt idx="13">
                  <c:v>0.1019</c:v>
                </c:pt>
                <c:pt idx="14">
                  <c:v>0.04</c:v>
                </c:pt>
                <c:pt idx="15">
                  <c:v>0.026</c:v>
                </c:pt>
                <c:pt idx="16">
                  <c:v>0.104</c:v>
                </c:pt>
                <c:pt idx="17">
                  <c:v>0.073</c:v>
                </c:pt>
              </c:numCache>
            </c:numRef>
          </c:val>
          <c:smooth val="0"/>
        </c:ser>
        <c:ser>
          <c:idx val="4"/>
          <c:order val="4"/>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'TTHM &amp; HAA5 Plan3'!$AC$5:$AC$22</c:f>
              <c:strCache>
                <c:ptCount val="18"/>
                <c:pt idx="0">
                  <c:v>37316</c:v>
                </c:pt>
                <c:pt idx="1">
                  <c:v>37408</c:v>
                </c:pt>
                <c:pt idx="2">
                  <c:v>37500</c:v>
                </c:pt>
                <c:pt idx="3">
                  <c:v>37591</c:v>
                </c:pt>
                <c:pt idx="4">
                  <c:v>37681</c:v>
                </c:pt>
                <c:pt idx="5">
                  <c:v>37773</c:v>
                </c:pt>
                <c:pt idx="6">
                  <c:v>37865</c:v>
                </c:pt>
                <c:pt idx="7">
                  <c:v>37956</c:v>
                </c:pt>
                <c:pt idx="8">
                  <c:v>38047</c:v>
                </c:pt>
                <c:pt idx="9">
                  <c:v>38139</c:v>
                </c:pt>
                <c:pt idx="10">
                  <c:v>38231</c:v>
                </c:pt>
                <c:pt idx="11">
                  <c:v>38322</c:v>
                </c:pt>
                <c:pt idx="12">
                  <c:v>38412</c:v>
                </c:pt>
                <c:pt idx="13">
                  <c:v>38504</c:v>
                </c:pt>
                <c:pt idx="14">
                  <c:v>38596</c:v>
                </c:pt>
                <c:pt idx="15">
                  <c:v>38687</c:v>
                </c:pt>
                <c:pt idx="16">
                  <c:v>38777</c:v>
                </c:pt>
                <c:pt idx="17">
                  <c:v>38869</c:v>
                </c:pt>
              </c:strCache>
            </c:strRef>
          </c:cat>
          <c:val>
            <c:numRef>
              <c:f>'TTHM &amp; HAA5 Plan3'!$AH$5:$AH$22</c:f>
              <c:numCache>
                <c:ptCount val="18"/>
                <c:pt idx="0">
                  <c:v>0.08</c:v>
                </c:pt>
                <c:pt idx="1">
                  <c:v>0.08</c:v>
                </c:pt>
                <c:pt idx="2">
                  <c:v>0.08</c:v>
                </c:pt>
                <c:pt idx="3">
                  <c:v>0.08</c:v>
                </c:pt>
                <c:pt idx="4">
                  <c:v>0.08</c:v>
                </c:pt>
                <c:pt idx="5">
                  <c:v>0.08</c:v>
                </c:pt>
                <c:pt idx="6">
                  <c:v>0.08</c:v>
                </c:pt>
                <c:pt idx="7">
                  <c:v>0.08</c:v>
                </c:pt>
                <c:pt idx="8">
                  <c:v>0.08</c:v>
                </c:pt>
                <c:pt idx="9">
                  <c:v>0.08</c:v>
                </c:pt>
                <c:pt idx="10">
                  <c:v>0.08</c:v>
                </c:pt>
                <c:pt idx="11">
                  <c:v>0.08</c:v>
                </c:pt>
                <c:pt idx="12">
                  <c:v>0.08</c:v>
                </c:pt>
                <c:pt idx="13">
                  <c:v>0.08</c:v>
                </c:pt>
                <c:pt idx="14">
                  <c:v>0.08</c:v>
                </c:pt>
                <c:pt idx="15">
                  <c:v>0.08</c:v>
                </c:pt>
                <c:pt idx="16">
                  <c:v>0.08</c:v>
                </c:pt>
                <c:pt idx="17">
                  <c:v>0.08</c:v>
                </c:pt>
              </c:numCache>
            </c:numRef>
          </c:val>
          <c:smooth val="0"/>
        </c:ser>
        <c:ser>
          <c:idx val="5"/>
          <c:order val="5"/>
          <c:tx>
            <c:v>Running Annual Avg</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'TTHM &amp; HAA5 Plan3'!$AC$5:$AC$22</c:f>
              <c:strCache>
                <c:ptCount val="18"/>
                <c:pt idx="0">
                  <c:v>37316</c:v>
                </c:pt>
                <c:pt idx="1">
                  <c:v>37408</c:v>
                </c:pt>
                <c:pt idx="2">
                  <c:v>37500</c:v>
                </c:pt>
                <c:pt idx="3">
                  <c:v>37591</c:v>
                </c:pt>
                <c:pt idx="4">
                  <c:v>37681</c:v>
                </c:pt>
                <c:pt idx="5">
                  <c:v>37773</c:v>
                </c:pt>
                <c:pt idx="6">
                  <c:v>37865</c:v>
                </c:pt>
                <c:pt idx="7">
                  <c:v>37956</c:v>
                </c:pt>
                <c:pt idx="8">
                  <c:v>38047</c:v>
                </c:pt>
                <c:pt idx="9">
                  <c:v>38139</c:v>
                </c:pt>
                <c:pt idx="10">
                  <c:v>38231</c:v>
                </c:pt>
                <c:pt idx="11">
                  <c:v>38322</c:v>
                </c:pt>
                <c:pt idx="12">
                  <c:v>38412</c:v>
                </c:pt>
                <c:pt idx="13">
                  <c:v>38504</c:v>
                </c:pt>
                <c:pt idx="14">
                  <c:v>38596</c:v>
                </c:pt>
                <c:pt idx="15">
                  <c:v>38687</c:v>
                </c:pt>
                <c:pt idx="16">
                  <c:v>38777</c:v>
                </c:pt>
                <c:pt idx="17">
                  <c:v>38869</c:v>
                </c:pt>
              </c:strCache>
            </c:strRef>
          </c:cat>
          <c:val>
            <c:numRef>
              <c:f>'TTHM &amp; HAA5 Plan3'!$AI$5:$AI$22</c:f>
              <c:numCache>
                <c:ptCount val="18"/>
                <c:pt idx="3">
                  <c:v>0.051</c:v>
                </c:pt>
                <c:pt idx="4">
                  <c:v>0.065</c:v>
                </c:pt>
                <c:pt idx="5">
                  <c:v>0.064</c:v>
                </c:pt>
                <c:pt idx="6">
                  <c:v>0.062</c:v>
                </c:pt>
                <c:pt idx="7">
                  <c:v>0.059</c:v>
                </c:pt>
                <c:pt idx="8">
                  <c:v>0.045</c:v>
                </c:pt>
                <c:pt idx="9">
                  <c:v>0.047</c:v>
                </c:pt>
                <c:pt idx="10">
                  <c:v>0.047</c:v>
                </c:pt>
                <c:pt idx="11">
                  <c:v>0.057</c:v>
                </c:pt>
                <c:pt idx="12">
                  <c:v>0.0805</c:v>
                </c:pt>
                <c:pt idx="13">
                  <c:v>0.0946</c:v>
                </c:pt>
                <c:pt idx="14">
                  <c:v>0.091</c:v>
                </c:pt>
                <c:pt idx="15">
                  <c:v>0.083</c:v>
                </c:pt>
                <c:pt idx="16">
                  <c:v>0.078</c:v>
                </c:pt>
                <c:pt idx="17">
                  <c:v>0.067</c:v>
                </c:pt>
              </c:numCache>
            </c:numRef>
          </c:val>
          <c:smooth val="0"/>
        </c:ser>
        <c:marker val="1"/>
        <c:axId val="22826391"/>
        <c:axId val="4110928"/>
      </c:lineChart>
      <c:dateAx>
        <c:axId val="22826391"/>
        <c:scaling>
          <c:orientation val="minMax"/>
          <c:max val="38869"/>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4110928"/>
        <c:crosses val="autoZero"/>
        <c:auto val="0"/>
        <c:baseTimeUnit val="months"/>
        <c:majorUnit val="3"/>
        <c:majorTimeUnit val="months"/>
        <c:minorUnit val="1"/>
        <c:minorTimeUnit val="months"/>
        <c:noMultiLvlLbl val="0"/>
      </c:dateAx>
      <c:valAx>
        <c:axId val="4110928"/>
        <c:scaling>
          <c:orientation val="minMax"/>
          <c:max val="0.16"/>
        </c:scaling>
        <c:axPos val="l"/>
        <c:title>
          <c:tx>
            <c:rich>
              <a:bodyPr vert="horz" rot="-5400000" anchor="ctr"/>
              <a:lstStyle/>
              <a:p>
                <a:pPr algn="ctr">
                  <a:defRPr/>
                </a:pPr>
                <a:r>
                  <a:rPr lang="en-US" cap="none" sz="1000" b="1" i="0" u="none" baseline="0">
                    <a:solidFill>
                      <a:srgbClr val="000000"/>
                    </a:solidFill>
                    <a:latin typeface="Arial"/>
                    <a:ea typeface="Arial"/>
                    <a:cs typeface="Arial"/>
                  </a:rPr>
                  <a:t>TTHM (mg/L)</a:t>
                </a:r>
              </a:p>
            </c:rich>
          </c:tx>
          <c:layout>
            <c:manualLayout>
              <c:xMode val="factor"/>
              <c:yMode val="factor"/>
              <c:x val="-0.0085"/>
              <c:y val="-0.00125"/>
            </c:manualLayout>
          </c:layout>
          <c:overlay val="0"/>
          <c:spPr>
            <a:noFill/>
            <a:ln>
              <a:noFill/>
            </a:ln>
          </c:spPr>
        </c:title>
        <c:majorGridlines>
          <c:spPr>
            <a:ln w="3175">
              <a:solidFill>
                <a:srgbClr val="000000"/>
              </a:solidFill>
            </a:ln>
          </c:spPr>
        </c:majorGridlines>
        <c:delete val="0"/>
        <c:numFmt formatCode="0.000" sourceLinked="0"/>
        <c:majorTickMark val="out"/>
        <c:minorTickMark val="none"/>
        <c:tickLblPos val="nextTo"/>
        <c:spPr>
          <a:ln w="3175">
            <a:solidFill>
              <a:srgbClr val="000000"/>
            </a:solidFill>
          </a:ln>
        </c:spPr>
        <c:crossAx val="22826391"/>
        <c:crossesAt val="1"/>
        <c:crossBetween val="between"/>
        <c:dispUnits/>
        <c:majorUnit val="0.01"/>
      </c:valAx>
      <c:spPr>
        <a:solidFill>
          <a:srgbClr val="C0C0C0"/>
        </a:solidFill>
        <a:ln w="12700">
          <a:solidFill>
            <a:srgbClr val="808080"/>
          </a:solidFill>
        </a:ln>
      </c:spPr>
    </c:plotArea>
    <c:legend>
      <c:legendPos val="b"/>
      <c:legendEntry>
        <c:idx val="4"/>
        <c:delete val="1"/>
      </c:legendEntry>
      <c:layout>
        <c:manualLayout>
          <c:xMode val="edge"/>
          <c:yMode val="edge"/>
          <c:x val="0.288"/>
          <c:y val="0.955"/>
          <c:w val="0.484"/>
          <c:h val="0.03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254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HAA5 Results
City of American Canyon</a:t>
            </a:r>
          </a:p>
        </c:rich>
      </c:tx>
      <c:layout>
        <c:manualLayout>
          <c:xMode val="factor"/>
          <c:yMode val="factor"/>
          <c:x val="0.001"/>
          <c:y val="0"/>
        </c:manualLayout>
      </c:layout>
      <c:spPr>
        <a:noFill/>
        <a:ln>
          <a:noFill/>
        </a:ln>
      </c:spPr>
    </c:title>
    <c:plotArea>
      <c:layout>
        <c:manualLayout>
          <c:xMode val="edge"/>
          <c:yMode val="edge"/>
          <c:x val="0.03875"/>
          <c:y val="0.139"/>
          <c:w val="0.949"/>
          <c:h val="0.797"/>
        </c:manualLayout>
      </c:layout>
      <c:lineChart>
        <c:grouping val="standard"/>
        <c:varyColors val="0"/>
        <c:ser>
          <c:idx val="0"/>
          <c:order val="0"/>
          <c:tx>
            <c:strRef>
              <c:f>'TTHM &amp; HAA5 Plan3'!$AK$4</c:f>
              <c:strCache>
                <c:ptCount val="1"/>
                <c:pt idx="0">
                  <c:v>Site 1</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'TTHM &amp; HAA5 Plan3'!$AJ$5:$AJ$22</c:f>
              <c:strCache>
                <c:ptCount val="18"/>
                <c:pt idx="0">
                  <c:v>37316</c:v>
                </c:pt>
                <c:pt idx="1">
                  <c:v>37408</c:v>
                </c:pt>
                <c:pt idx="2">
                  <c:v>37500</c:v>
                </c:pt>
                <c:pt idx="3">
                  <c:v>37591</c:v>
                </c:pt>
                <c:pt idx="4">
                  <c:v>37681</c:v>
                </c:pt>
                <c:pt idx="5">
                  <c:v>37773</c:v>
                </c:pt>
                <c:pt idx="6">
                  <c:v>37865</c:v>
                </c:pt>
                <c:pt idx="7">
                  <c:v>37956</c:v>
                </c:pt>
                <c:pt idx="8">
                  <c:v>38047</c:v>
                </c:pt>
                <c:pt idx="9">
                  <c:v>38139</c:v>
                </c:pt>
                <c:pt idx="10">
                  <c:v>38231</c:v>
                </c:pt>
                <c:pt idx="11">
                  <c:v>38322</c:v>
                </c:pt>
                <c:pt idx="12">
                  <c:v>38412</c:v>
                </c:pt>
                <c:pt idx="13">
                  <c:v>38504</c:v>
                </c:pt>
                <c:pt idx="14">
                  <c:v>38596</c:v>
                </c:pt>
                <c:pt idx="15">
                  <c:v>38687</c:v>
                </c:pt>
                <c:pt idx="16">
                  <c:v>38777</c:v>
                </c:pt>
                <c:pt idx="17">
                  <c:v>38869</c:v>
                </c:pt>
              </c:strCache>
            </c:strRef>
          </c:cat>
          <c:val>
            <c:numRef>
              <c:f>'TTHM &amp; HAA5 Plan3'!$AK$5:$AK$22</c:f>
              <c:numCache>
                <c:ptCount val="18"/>
                <c:pt idx="0">
                  <c:v>0.029</c:v>
                </c:pt>
                <c:pt idx="1">
                  <c:v>0.021</c:v>
                </c:pt>
                <c:pt idx="2">
                  <c:v>0.023</c:v>
                </c:pt>
                <c:pt idx="3">
                  <c:v>0.031</c:v>
                </c:pt>
                <c:pt idx="4">
                  <c:v>0.04</c:v>
                </c:pt>
                <c:pt idx="5">
                  <c:v>0.016</c:v>
                </c:pt>
                <c:pt idx="6">
                  <c:v>0.055</c:v>
                </c:pt>
                <c:pt idx="7">
                  <c:v>0.033</c:v>
                </c:pt>
                <c:pt idx="8">
                  <c:v>0.031</c:v>
                </c:pt>
                <c:pt idx="9">
                  <c:v>0.051</c:v>
                </c:pt>
                <c:pt idx="10">
                  <c:v>0.053</c:v>
                </c:pt>
                <c:pt idx="11">
                  <c:v>0.065</c:v>
                </c:pt>
                <c:pt idx="12">
                  <c:v>0.024</c:v>
                </c:pt>
                <c:pt idx="13">
                  <c:v>0.022</c:v>
                </c:pt>
                <c:pt idx="14">
                  <c:v>0.023</c:v>
                </c:pt>
                <c:pt idx="15">
                  <c:v>0.033</c:v>
                </c:pt>
                <c:pt idx="16">
                  <c:v>0.017</c:v>
                </c:pt>
                <c:pt idx="17">
                  <c:v>0.036</c:v>
                </c:pt>
              </c:numCache>
            </c:numRef>
          </c:val>
          <c:smooth val="0"/>
        </c:ser>
        <c:ser>
          <c:idx val="1"/>
          <c:order val="1"/>
          <c:tx>
            <c:strRef>
              <c:f>'TTHM &amp; HAA5 Plan3'!$AL$4</c:f>
              <c:strCache>
                <c:ptCount val="1"/>
                <c:pt idx="0">
                  <c:v>Site 2</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ln>
            </c:spPr>
          </c:marker>
          <c:cat>
            <c:strRef>
              <c:f>'TTHM &amp; HAA5 Plan3'!$AJ$5:$AJ$22</c:f>
              <c:strCache>
                <c:ptCount val="18"/>
                <c:pt idx="0">
                  <c:v>37316</c:v>
                </c:pt>
                <c:pt idx="1">
                  <c:v>37408</c:v>
                </c:pt>
                <c:pt idx="2">
                  <c:v>37500</c:v>
                </c:pt>
                <c:pt idx="3">
                  <c:v>37591</c:v>
                </c:pt>
                <c:pt idx="4">
                  <c:v>37681</c:v>
                </c:pt>
                <c:pt idx="5">
                  <c:v>37773</c:v>
                </c:pt>
                <c:pt idx="6">
                  <c:v>37865</c:v>
                </c:pt>
                <c:pt idx="7">
                  <c:v>37956</c:v>
                </c:pt>
                <c:pt idx="8">
                  <c:v>38047</c:v>
                </c:pt>
                <c:pt idx="9">
                  <c:v>38139</c:v>
                </c:pt>
                <c:pt idx="10">
                  <c:v>38231</c:v>
                </c:pt>
                <c:pt idx="11">
                  <c:v>38322</c:v>
                </c:pt>
                <c:pt idx="12">
                  <c:v>38412</c:v>
                </c:pt>
                <c:pt idx="13">
                  <c:v>38504</c:v>
                </c:pt>
                <c:pt idx="14">
                  <c:v>38596</c:v>
                </c:pt>
                <c:pt idx="15">
                  <c:v>38687</c:v>
                </c:pt>
                <c:pt idx="16">
                  <c:v>38777</c:v>
                </c:pt>
                <c:pt idx="17">
                  <c:v>38869</c:v>
                </c:pt>
              </c:strCache>
            </c:strRef>
          </c:cat>
          <c:val>
            <c:numRef>
              <c:f>'TTHM &amp; HAA5 Plan3'!$AL$5:$AL$22</c:f>
              <c:numCache>
                <c:ptCount val="18"/>
                <c:pt idx="0">
                  <c:v>0.038</c:v>
                </c:pt>
                <c:pt idx="1">
                  <c:v>0.037</c:v>
                </c:pt>
                <c:pt idx="2">
                  <c:v>0.011</c:v>
                </c:pt>
                <c:pt idx="3">
                  <c:v>0.03</c:v>
                </c:pt>
                <c:pt idx="4">
                  <c:v>0.032</c:v>
                </c:pt>
                <c:pt idx="5">
                  <c:v>0.01</c:v>
                </c:pt>
                <c:pt idx="6">
                  <c:v>0.042</c:v>
                </c:pt>
                <c:pt idx="7">
                  <c:v>0.03</c:v>
                </c:pt>
                <c:pt idx="8">
                  <c:v>0.032</c:v>
                </c:pt>
                <c:pt idx="9">
                  <c:v>0.03</c:v>
                </c:pt>
                <c:pt idx="10">
                  <c:v>0.042</c:v>
                </c:pt>
                <c:pt idx="11">
                  <c:v>0.031</c:v>
                </c:pt>
                <c:pt idx="12">
                  <c:v>0.024</c:v>
                </c:pt>
                <c:pt idx="13">
                  <c:v>0.01496</c:v>
                </c:pt>
                <c:pt idx="14">
                  <c:v>0.01</c:v>
                </c:pt>
                <c:pt idx="15">
                  <c:v>0.008</c:v>
                </c:pt>
                <c:pt idx="16">
                  <c:v>0.05</c:v>
                </c:pt>
                <c:pt idx="17">
                  <c:v>0.039</c:v>
                </c:pt>
              </c:numCache>
            </c:numRef>
          </c:val>
          <c:smooth val="0"/>
        </c:ser>
        <c:ser>
          <c:idx val="2"/>
          <c:order val="2"/>
          <c:tx>
            <c:strRef>
              <c:f>'TTHM &amp; HAA5 Plan3'!$AM$4</c:f>
              <c:strCache>
                <c:ptCount val="1"/>
                <c:pt idx="0">
                  <c:v>Site 3</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0000"/>
              </a:solidFill>
              <a:ln>
                <a:solidFill>
                  <a:srgbClr val="FF0000"/>
                </a:solidFill>
              </a:ln>
            </c:spPr>
          </c:marker>
          <c:cat>
            <c:strRef>
              <c:f>'TTHM &amp; HAA5 Plan3'!$AJ$5:$AJ$22</c:f>
              <c:strCache>
                <c:ptCount val="18"/>
                <c:pt idx="0">
                  <c:v>37316</c:v>
                </c:pt>
                <c:pt idx="1">
                  <c:v>37408</c:v>
                </c:pt>
                <c:pt idx="2">
                  <c:v>37500</c:v>
                </c:pt>
                <c:pt idx="3">
                  <c:v>37591</c:v>
                </c:pt>
                <c:pt idx="4">
                  <c:v>37681</c:v>
                </c:pt>
                <c:pt idx="5">
                  <c:v>37773</c:v>
                </c:pt>
                <c:pt idx="6">
                  <c:v>37865</c:v>
                </c:pt>
                <c:pt idx="7">
                  <c:v>37956</c:v>
                </c:pt>
                <c:pt idx="8">
                  <c:v>38047</c:v>
                </c:pt>
                <c:pt idx="9">
                  <c:v>38139</c:v>
                </c:pt>
                <c:pt idx="10">
                  <c:v>38231</c:v>
                </c:pt>
                <c:pt idx="11">
                  <c:v>38322</c:v>
                </c:pt>
                <c:pt idx="12">
                  <c:v>38412</c:v>
                </c:pt>
                <c:pt idx="13">
                  <c:v>38504</c:v>
                </c:pt>
                <c:pt idx="14">
                  <c:v>38596</c:v>
                </c:pt>
                <c:pt idx="15">
                  <c:v>38687</c:v>
                </c:pt>
                <c:pt idx="16">
                  <c:v>38777</c:v>
                </c:pt>
                <c:pt idx="17">
                  <c:v>38869</c:v>
                </c:pt>
              </c:strCache>
            </c:strRef>
          </c:cat>
          <c:val>
            <c:numRef>
              <c:f>'TTHM &amp; HAA5 Plan3'!$AM$5:$AM$22</c:f>
              <c:numCache>
                <c:ptCount val="18"/>
                <c:pt idx="0">
                  <c:v>0.024</c:v>
                </c:pt>
                <c:pt idx="1">
                  <c:v>0.032</c:v>
                </c:pt>
                <c:pt idx="2">
                  <c:v>0.019</c:v>
                </c:pt>
                <c:pt idx="3">
                  <c:v>0.027</c:v>
                </c:pt>
                <c:pt idx="4">
                  <c:v>0.046</c:v>
                </c:pt>
                <c:pt idx="5">
                  <c:v>0.01</c:v>
                </c:pt>
                <c:pt idx="6">
                  <c:v>0.045</c:v>
                </c:pt>
                <c:pt idx="7">
                  <c:v>0.032</c:v>
                </c:pt>
                <c:pt idx="8">
                  <c:v>0.029</c:v>
                </c:pt>
                <c:pt idx="9">
                  <c:v>0.013</c:v>
                </c:pt>
                <c:pt idx="10">
                  <c:v>0.045</c:v>
                </c:pt>
                <c:pt idx="11">
                  <c:v>0.032</c:v>
                </c:pt>
                <c:pt idx="12">
                  <c:v>0.036</c:v>
                </c:pt>
                <c:pt idx="13">
                  <c:v>0.01736</c:v>
                </c:pt>
                <c:pt idx="14">
                  <c:v>0.021</c:v>
                </c:pt>
                <c:pt idx="15">
                  <c:v>0.015</c:v>
                </c:pt>
                <c:pt idx="16">
                  <c:v>0.035</c:v>
                </c:pt>
                <c:pt idx="17">
                  <c:v>0.028</c:v>
                </c:pt>
              </c:numCache>
            </c:numRef>
          </c:val>
          <c:smooth val="0"/>
        </c:ser>
        <c:ser>
          <c:idx val="3"/>
          <c:order val="3"/>
          <c:tx>
            <c:strRef>
              <c:f>'TTHM &amp; HAA5 Plan3'!$AN$4</c:f>
              <c:strCache>
                <c:ptCount val="1"/>
                <c:pt idx="0">
                  <c:v>Site 4</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noFill/>
              <a:ln>
                <a:solidFill>
                  <a:srgbClr val="FFFF00"/>
                </a:solidFill>
              </a:ln>
            </c:spPr>
          </c:marker>
          <c:cat>
            <c:strRef>
              <c:f>'TTHM &amp; HAA5 Plan3'!$AJ$5:$AJ$22</c:f>
              <c:strCache>
                <c:ptCount val="18"/>
                <c:pt idx="0">
                  <c:v>37316</c:v>
                </c:pt>
                <c:pt idx="1">
                  <c:v>37408</c:v>
                </c:pt>
                <c:pt idx="2">
                  <c:v>37500</c:v>
                </c:pt>
                <c:pt idx="3">
                  <c:v>37591</c:v>
                </c:pt>
                <c:pt idx="4">
                  <c:v>37681</c:v>
                </c:pt>
                <c:pt idx="5">
                  <c:v>37773</c:v>
                </c:pt>
                <c:pt idx="6">
                  <c:v>37865</c:v>
                </c:pt>
                <c:pt idx="7">
                  <c:v>37956</c:v>
                </c:pt>
                <c:pt idx="8">
                  <c:v>38047</c:v>
                </c:pt>
                <c:pt idx="9">
                  <c:v>38139</c:v>
                </c:pt>
                <c:pt idx="10">
                  <c:v>38231</c:v>
                </c:pt>
                <c:pt idx="11">
                  <c:v>38322</c:v>
                </c:pt>
                <c:pt idx="12">
                  <c:v>38412</c:v>
                </c:pt>
                <c:pt idx="13">
                  <c:v>38504</c:v>
                </c:pt>
                <c:pt idx="14">
                  <c:v>38596</c:v>
                </c:pt>
                <c:pt idx="15">
                  <c:v>38687</c:v>
                </c:pt>
                <c:pt idx="16">
                  <c:v>38777</c:v>
                </c:pt>
                <c:pt idx="17">
                  <c:v>38869</c:v>
                </c:pt>
              </c:strCache>
            </c:strRef>
          </c:cat>
          <c:val>
            <c:numRef>
              <c:f>'TTHM &amp; HAA5 Plan3'!$AN$5:$AN$22</c:f>
              <c:numCache>
                <c:ptCount val="18"/>
                <c:pt idx="0">
                  <c:v>0.021</c:v>
                </c:pt>
                <c:pt idx="1">
                  <c:v>0.033</c:v>
                </c:pt>
                <c:pt idx="2">
                  <c:v>0.019</c:v>
                </c:pt>
                <c:pt idx="3">
                  <c:v>0.036</c:v>
                </c:pt>
                <c:pt idx="4">
                  <c:v>0.042</c:v>
                </c:pt>
                <c:pt idx="5">
                  <c:v>0.014</c:v>
                </c:pt>
                <c:pt idx="6">
                  <c:v>0.044</c:v>
                </c:pt>
                <c:pt idx="7">
                  <c:v>0.033</c:v>
                </c:pt>
                <c:pt idx="8">
                  <c:v>0.03</c:v>
                </c:pt>
                <c:pt idx="9">
                  <c:v>0.008</c:v>
                </c:pt>
                <c:pt idx="10">
                  <c:v>0.044</c:v>
                </c:pt>
                <c:pt idx="11">
                  <c:v>0.042</c:v>
                </c:pt>
                <c:pt idx="12">
                  <c:v>0.037</c:v>
                </c:pt>
                <c:pt idx="13">
                  <c:v>0.02085</c:v>
                </c:pt>
                <c:pt idx="14">
                  <c:v>0.017</c:v>
                </c:pt>
                <c:pt idx="15">
                  <c:v>0.009</c:v>
                </c:pt>
                <c:pt idx="16">
                  <c:v>0.036</c:v>
                </c:pt>
                <c:pt idx="17">
                  <c:v>0.037</c:v>
                </c:pt>
              </c:numCache>
            </c:numRef>
          </c:val>
          <c:smooth val="0"/>
        </c:ser>
        <c:ser>
          <c:idx val="4"/>
          <c:order val="4"/>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'TTHM &amp; HAA5 Plan3'!$AJ$5:$AJ$22</c:f>
              <c:strCache>
                <c:ptCount val="18"/>
                <c:pt idx="0">
                  <c:v>37316</c:v>
                </c:pt>
                <c:pt idx="1">
                  <c:v>37408</c:v>
                </c:pt>
                <c:pt idx="2">
                  <c:v>37500</c:v>
                </c:pt>
                <c:pt idx="3">
                  <c:v>37591</c:v>
                </c:pt>
                <c:pt idx="4">
                  <c:v>37681</c:v>
                </c:pt>
                <c:pt idx="5">
                  <c:v>37773</c:v>
                </c:pt>
                <c:pt idx="6">
                  <c:v>37865</c:v>
                </c:pt>
                <c:pt idx="7">
                  <c:v>37956</c:v>
                </c:pt>
                <c:pt idx="8">
                  <c:v>38047</c:v>
                </c:pt>
                <c:pt idx="9">
                  <c:v>38139</c:v>
                </c:pt>
                <c:pt idx="10">
                  <c:v>38231</c:v>
                </c:pt>
                <c:pt idx="11">
                  <c:v>38322</c:v>
                </c:pt>
                <c:pt idx="12">
                  <c:v>38412</c:v>
                </c:pt>
                <c:pt idx="13">
                  <c:v>38504</c:v>
                </c:pt>
                <c:pt idx="14">
                  <c:v>38596</c:v>
                </c:pt>
                <c:pt idx="15">
                  <c:v>38687</c:v>
                </c:pt>
                <c:pt idx="16">
                  <c:v>38777</c:v>
                </c:pt>
                <c:pt idx="17">
                  <c:v>38869</c:v>
                </c:pt>
              </c:strCache>
            </c:strRef>
          </c:cat>
          <c:val>
            <c:numRef>
              <c:f>'TTHM &amp; HAA5 Plan3'!$AO$5:$AO$22</c:f>
              <c:numCache>
                <c:ptCount val="18"/>
                <c:pt idx="0">
                  <c:v>0.06</c:v>
                </c:pt>
                <c:pt idx="1">
                  <c:v>0.06</c:v>
                </c:pt>
                <c:pt idx="2">
                  <c:v>0.06</c:v>
                </c:pt>
                <c:pt idx="3">
                  <c:v>0.06</c:v>
                </c:pt>
                <c:pt idx="4">
                  <c:v>0.06</c:v>
                </c:pt>
                <c:pt idx="5">
                  <c:v>0.06</c:v>
                </c:pt>
                <c:pt idx="6">
                  <c:v>0.06</c:v>
                </c:pt>
                <c:pt idx="7">
                  <c:v>0.06</c:v>
                </c:pt>
                <c:pt idx="8">
                  <c:v>0.06</c:v>
                </c:pt>
                <c:pt idx="9">
                  <c:v>0.06</c:v>
                </c:pt>
                <c:pt idx="10">
                  <c:v>0.06</c:v>
                </c:pt>
                <c:pt idx="11">
                  <c:v>0.06</c:v>
                </c:pt>
                <c:pt idx="12">
                  <c:v>0.06</c:v>
                </c:pt>
                <c:pt idx="13">
                  <c:v>0.06</c:v>
                </c:pt>
                <c:pt idx="14">
                  <c:v>0.06</c:v>
                </c:pt>
                <c:pt idx="15">
                  <c:v>0.06</c:v>
                </c:pt>
                <c:pt idx="16">
                  <c:v>0.06</c:v>
                </c:pt>
                <c:pt idx="17">
                  <c:v>0.06</c:v>
                </c:pt>
              </c:numCache>
            </c:numRef>
          </c:val>
          <c:smooth val="0"/>
        </c:ser>
        <c:ser>
          <c:idx val="5"/>
          <c:order val="5"/>
          <c:tx>
            <c:v>Running Annual Avg.</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'TTHM &amp; HAA5 Plan3'!$AJ$5:$AJ$22</c:f>
              <c:strCache>
                <c:ptCount val="18"/>
                <c:pt idx="0">
                  <c:v>37316</c:v>
                </c:pt>
                <c:pt idx="1">
                  <c:v>37408</c:v>
                </c:pt>
                <c:pt idx="2">
                  <c:v>37500</c:v>
                </c:pt>
                <c:pt idx="3">
                  <c:v>37591</c:v>
                </c:pt>
                <c:pt idx="4">
                  <c:v>37681</c:v>
                </c:pt>
                <c:pt idx="5">
                  <c:v>37773</c:v>
                </c:pt>
                <c:pt idx="6">
                  <c:v>37865</c:v>
                </c:pt>
                <c:pt idx="7">
                  <c:v>37956</c:v>
                </c:pt>
                <c:pt idx="8">
                  <c:v>38047</c:v>
                </c:pt>
                <c:pt idx="9">
                  <c:v>38139</c:v>
                </c:pt>
                <c:pt idx="10">
                  <c:v>38231</c:v>
                </c:pt>
                <c:pt idx="11">
                  <c:v>38322</c:v>
                </c:pt>
                <c:pt idx="12">
                  <c:v>38412</c:v>
                </c:pt>
                <c:pt idx="13">
                  <c:v>38504</c:v>
                </c:pt>
                <c:pt idx="14">
                  <c:v>38596</c:v>
                </c:pt>
                <c:pt idx="15">
                  <c:v>38687</c:v>
                </c:pt>
                <c:pt idx="16">
                  <c:v>38777</c:v>
                </c:pt>
                <c:pt idx="17">
                  <c:v>38869</c:v>
                </c:pt>
              </c:strCache>
            </c:strRef>
          </c:cat>
          <c:val>
            <c:numRef>
              <c:f>'TTHM &amp; HAA5 Plan3'!$AP$5:$AP$22</c:f>
              <c:numCache>
                <c:ptCount val="18"/>
                <c:pt idx="3">
                  <c:v>0.027</c:v>
                </c:pt>
                <c:pt idx="4">
                  <c:v>0.03</c:v>
                </c:pt>
                <c:pt idx="5">
                  <c:v>0.025</c:v>
                </c:pt>
                <c:pt idx="6">
                  <c:v>0.032</c:v>
                </c:pt>
                <c:pt idx="7">
                  <c:v>0.033</c:v>
                </c:pt>
                <c:pt idx="8">
                  <c:v>0.03</c:v>
                </c:pt>
                <c:pt idx="9">
                  <c:v>0.034</c:v>
                </c:pt>
                <c:pt idx="10">
                  <c:v>0.034</c:v>
                </c:pt>
                <c:pt idx="11">
                  <c:v>0.036</c:v>
                </c:pt>
                <c:pt idx="12">
                  <c:v>0.036</c:v>
                </c:pt>
                <c:pt idx="13">
                  <c:v>0.034</c:v>
                </c:pt>
                <c:pt idx="14">
                  <c:v>0.027</c:v>
                </c:pt>
                <c:pt idx="15">
                  <c:v>0.021</c:v>
                </c:pt>
                <c:pt idx="16">
                  <c:v>0.022</c:v>
                </c:pt>
                <c:pt idx="17">
                  <c:v>0.026</c:v>
                </c:pt>
              </c:numCache>
            </c:numRef>
          </c:val>
          <c:smooth val="0"/>
        </c:ser>
        <c:marker val="1"/>
        <c:axId val="36998353"/>
        <c:axId val="64549722"/>
      </c:lineChart>
      <c:dateAx>
        <c:axId val="36998353"/>
        <c:scaling>
          <c:orientation val="minMax"/>
          <c:max val="38869"/>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64549722"/>
        <c:crosses val="autoZero"/>
        <c:auto val="0"/>
        <c:baseTimeUnit val="months"/>
        <c:majorUnit val="3"/>
        <c:majorTimeUnit val="months"/>
        <c:minorUnit val="1"/>
        <c:minorTimeUnit val="months"/>
        <c:noMultiLvlLbl val="0"/>
      </c:dateAx>
      <c:valAx>
        <c:axId val="64549722"/>
        <c:scaling>
          <c:orientation val="minMax"/>
          <c:max val="0.065"/>
        </c:scaling>
        <c:axPos val="l"/>
        <c:title>
          <c:tx>
            <c:rich>
              <a:bodyPr vert="horz" rot="-5400000" anchor="ctr"/>
              <a:lstStyle/>
              <a:p>
                <a:pPr algn="ctr">
                  <a:defRPr/>
                </a:pPr>
                <a:r>
                  <a:rPr lang="en-US" cap="none" sz="1000" b="1" i="0" u="none" baseline="0">
                    <a:solidFill>
                      <a:srgbClr val="000000"/>
                    </a:solidFill>
                    <a:latin typeface="Arial"/>
                    <a:ea typeface="Arial"/>
                    <a:cs typeface="Arial"/>
                  </a:rPr>
                  <a:t>HAA5 (mg/L)</a:t>
                </a:r>
              </a:p>
            </c:rich>
          </c:tx>
          <c:layout>
            <c:manualLayout>
              <c:xMode val="factor"/>
              <c:yMode val="factor"/>
              <c:x val="-0.0085"/>
              <c:y val="-0.00175"/>
            </c:manualLayout>
          </c:layout>
          <c:overlay val="0"/>
          <c:spPr>
            <a:noFill/>
            <a:ln>
              <a:noFill/>
            </a:ln>
          </c:spPr>
        </c:title>
        <c:majorGridlines>
          <c:spPr>
            <a:ln w="3175">
              <a:solidFill>
                <a:srgbClr val="000000"/>
              </a:solidFill>
            </a:ln>
          </c:spPr>
        </c:majorGridlines>
        <c:delete val="0"/>
        <c:numFmt formatCode="0.000" sourceLinked="0"/>
        <c:majorTickMark val="out"/>
        <c:minorTickMark val="none"/>
        <c:tickLblPos val="nextTo"/>
        <c:spPr>
          <a:ln w="3175">
            <a:solidFill>
              <a:srgbClr val="000000"/>
            </a:solidFill>
          </a:ln>
        </c:spPr>
        <c:crossAx val="36998353"/>
        <c:crossesAt val="1"/>
        <c:crossBetween val="between"/>
        <c:dispUnits/>
        <c:majorUnit val="0.005"/>
      </c:valAx>
      <c:spPr>
        <a:solidFill>
          <a:srgbClr val="C0C0C0"/>
        </a:solidFill>
        <a:ln w="12700">
          <a:solidFill>
            <a:srgbClr val="808080"/>
          </a:solidFill>
        </a:ln>
      </c:spPr>
    </c:plotArea>
    <c:legend>
      <c:legendPos val="b"/>
      <c:legendEntry>
        <c:idx val="4"/>
        <c:delete val="1"/>
      </c:legendEntry>
      <c:layout>
        <c:manualLayout>
          <c:xMode val="edge"/>
          <c:yMode val="edge"/>
          <c:x val="0.2865"/>
          <c:y val="0.955"/>
          <c:w val="0.48925"/>
          <c:h val="0.03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254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Pr codeName="Chart13"/>
  <sheetViews>
    <sheetView workbookViewId="0" zoomScale="86"/>
  </sheetViews>
  <pageMargins left="0.75" right="0.75" top="1" bottom="1" header="0.5" footer="0.5"/>
  <pageSetup horizontalDpi="600" verticalDpi="600" orientation="landscape"/>
  <headerFooter>
    <oddHeader>&amp;A</oddHeader>
    <oddFooter>Page &amp;P</oddFooter>
  </headerFooter>
  <drawing r:id="rId1"/>
</chartsheet>
</file>

<file path=xl/chartsheets/sheet2.xml><?xml version="1.0" encoding="utf-8"?>
<chartsheet xmlns="http://schemas.openxmlformats.org/spreadsheetml/2006/main" xmlns:r="http://schemas.openxmlformats.org/officeDocument/2006/relationships">
  <sheetPr codeName="Chart1"/>
  <sheetViews>
    <sheetView workbookViewId="0" zoomScale="87"/>
  </sheetViews>
  <pageMargins left="0.75" right="0.75" top="1" bottom="1" header="0.5" footer="0.5"/>
  <pageSetup horizontalDpi="300" verticalDpi="300" orientation="landscape"/>
  <drawing r:id="rId1"/>
</chartsheet>
</file>

<file path=xl/chartsheets/sheet3.xml><?xml version="1.0" encoding="utf-8"?>
<chartsheet xmlns="http://schemas.openxmlformats.org/spreadsheetml/2006/main" xmlns:r="http://schemas.openxmlformats.org/officeDocument/2006/relationships">
  <sheetPr codeName="Chart2"/>
  <sheetViews>
    <sheetView workbookViewId="0" zoomScale="87"/>
  </sheetViews>
  <pageMargins left="0.75" right="0.75" top="1" bottom="1" header="0.5" footer="0.5"/>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0.2685</cdr:x>
      <cdr:y>0.15725</cdr:y>
    </cdr:from>
    <cdr:to>
      <cdr:x>0.2685</cdr:x>
      <cdr:y>0.78425</cdr:y>
    </cdr:to>
    <cdr:sp>
      <cdr:nvSpPr>
        <cdr:cNvPr id="1" name="Line 1"/>
        <cdr:cNvSpPr>
          <a:spLocks/>
        </cdr:cNvSpPr>
      </cdr:nvSpPr>
      <cdr:spPr>
        <a:xfrm flipV="1">
          <a:off x="2324100" y="923925"/>
          <a:ext cx="0" cy="3705225"/>
        </a:xfrm>
        <a:prstGeom prst="line">
          <a:avLst/>
        </a:prstGeom>
        <a:noFill/>
        <a:ln w="190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0.4575</cdr:x>
      <cdr:y>0.15725</cdr:y>
    </cdr:from>
    <cdr:to>
      <cdr:x>0.4575</cdr:x>
      <cdr:y>0.78425</cdr:y>
    </cdr:to>
    <cdr:sp>
      <cdr:nvSpPr>
        <cdr:cNvPr id="2" name="Line 4"/>
        <cdr:cNvSpPr>
          <a:spLocks/>
        </cdr:cNvSpPr>
      </cdr:nvSpPr>
      <cdr:spPr>
        <a:xfrm flipV="1">
          <a:off x="3962400" y="923925"/>
          <a:ext cx="0" cy="3705225"/>
        </a:xfrm>
        <a:prstGeom prst="line">
          <a:avLst/>
        </a:prstGeom>
        <a:noFill/>
        <a:ln w="190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0.645</cdr:x>
      <cdr:y>0.15725</cdr:y>
    </cdr:from>
    <cdr:to>
      <cdr:x>0.645</cdr:x>
      <cdr:y>0.78425</cdr:y>
    </cdr:to>
    <cdr:sp>
      <cdr:nvSpPr>
        <cdr:cNvPr id="3" name="Line 5"/>
        <cdr:cNvSpPr>
          <a:spLocks/>
        </cdr:cNvSpPr>
      </cdr:nvSpPr>
      <cdr:spPr>
        <a:xfrm flipV="1">
          <a:off x="5591175" y="923925"/>
          <a:ext cx="0" cy="3705225"/>
        </a:xfrm>
        <a:prstGeom prst="line">
          <a:avLst/>
        </a:prstGeom>
        <a:noFill/>
        <a:ln w="190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0.14375</cdr:x>
      <cdr:y>0.1775</cdr:y>
    </cdr:from>
    <cdr:to>
      <cdr:x>0.20375</cdr:x>
      <cdr:y>0.21475</cdr:y>
    </cdr:to>
    <cdr:sp>
      <cdr:nvSpPr>
        <cdr:cNvPr id="4" name="Text Box 6"/>
        <cdr:cNvSpPr txBox="1">
          <a:spLocks noChangeArrowheads="1"/>
        </cdr:cNvSpPr>
      </cdr:nvSpPr>
      <cdr:spPr>
        <a:xfrm>
          <a:off x="1238250" y="1047750"/>
          <a:ext cx="523875" cy="21907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2002</a:t>
          </a:r>
        </a:p>
      </cdr:txBody>
    </cdr:sp>
  </cdr:relSizeAnchor>
  <cdr:relSizeAnchor xmlns:cdr="http://schemas.openxmlformats.org/drawingml/2006/chartDrawing">
    <cdr:from>
      <cdr:x>0.3445</cdr:x>
      <cdr:y>0.1775</cdr:y>
    </cdr:from>
    <cdr:to>
      <cdr:x>0.4045</cdr:x>
      <cdr:y>0.21425</cdr:y>
    </cdr:to>
    <cdr:sp>
      <cdr:nvSpPr>
        <cdr:cNvPr id="5" name="Text Box 7"/>
        <cdr:cNvSpPr txBox="1">
          <a:spLocks noChangeArrowheads="1"/>
        </cdr:cNvSpPr>
      </cdr:nvSpPr>
      <cdr:spPr>
        <a:xfrm>
          <a:off x="2981325" y="1047750"/>
          <a:ext cx="523875" cy="21907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2003</a:t>
          </a:r>
        </a:p>
      </cdr:txBody>
    </cdr:sp>
  </cdr:relSizeAnchor>
  <cdr:relSizeAnchor xmlns:cdr="http://schemas.openxmlformats.org/drawingml/2006/chartDrawing">
    <cdr:from>
      <cdr:x>0.5175</cdr:x>
      <cdr:y>0.1775</cdr:y>
    </cdr:from>
    <cdr:to>
      <cdr:x>0.5775</cdr:x>
      <cdr:y>0.21425</cdr:y>
    </cdr:to>
    <cdr:sp>
      <cdr:nvSpPr>
        <cdr:cNvPr id="6" name="Text Box 8"/>
        <cdr:cNvSpPr txBox="1">
          <a:spLocks noChangeArrowheads="1"/>
        </cdr:cNvSpPr>
      </cdr:nvSpPr>
      <cdr:spPr>
        <a:xfrm>
          <a:off x="4486275" y="1047750"/>
          <a:ext cx="523875" cy="21907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2004</a:t>
          </a:r>
        </a:p>
      </cdr:txBody>
    </cdr:sp>
  </cdr:relSizeAnchor>
  <cdr:relSizeAnchor xmlns:cdr="http://schemas.openxmlformats.org/drawingml/2006/chartDrawing">
    <cdr:from>
      <cdr:x>0.72675</cdr:x>
      <cdr:y>0.1775</cdr:y>
    </cdr:from>
    <cdr:to>
      <cdr:x>0.78575</cdr:x>
      <cdr:y>0.21425</cdr:y>
    </cdr:to>
    <cdr:sp>
      <cdr:nvSpPr>
        <cdr:cNvPr id="7" name="Text Box 9"/>
        <cdr:cNvSpPr txBox="1">
          <a:spLocks noChangeArrowheads="1"/>
        </cdr:cNvSpPr>
      </cdr:nvSpPr>
      <cdr:spPr>
        <a:xfrm>
          <a:off x="6305550" y="1047750"/>
          <a:ext cx="514350" cy="21907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2005</a:t>
          </a:r>
        </a:p>
      </cdr:txBody>
    </cdr:sp>
  </cdr:relSizeAnchor>
  <cdr:relSizeAnchor xmlns:cdr="http://schemas.openxmlformats.org/drawingml/2006/chartDrawing">
    <cdr:from>
      <cdr:x>0.645</cdr:x>
      <cdr:y>0.15725</cdr:y>
    </cdr:from>
    <cdr:to>
      <cdr:x>0.645</cdr:x>
      <cdr:y>0.78425</cdr:y>
    </cdr:to>
    <cdr:sp>
      <cdr:nvSpPr>
        <cdr:cNvPr id="8" name="Line 10"/>
        <cdr:cNvSpPr>
          <a:spLocks/>
        </cdr:cNvSpPr>
      </cdr:nvSpPr>
      <cdr:spPr>
        <a:xfrm flipV="1">
          <a:off x="5591175" y="923925"/>
          <a:ext cx="0" cy="3705225"/>
        </a:xfrm>
        <a:prstGeom prst="line">
          <a:avLst/>
        </a:prstGeom>
        <a:noFill/>
        <a:ln w="190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0.839</cdr:x>
      <cdr:y>0.16225</cdr:y>
    </cdr:from>
    <cdr:to>
      <cdr:x>0.839</cdr:x>
      <cdr:y>0.7895</cdr:y>
    </cdr:to>
    <cdr:sp>
      <cdr:nvSpPr>
        <cdr:cNvPr id="9" name="Line 11"/>
        <cdr:cNvSpPr>
          <a:spLocks/>
        </cdr:cNvSpPr>
      </cdr:nvSpPr>
      <cdr:spPr>
        <a:xfrm flipV="1">
          <a:off x="7277100" y="952500"/>
          <a:ext cx="0" cy="3714750"/>
        </a:xfrm>
        <a:prstGeom prst="line">
          <a:avLst/>
        </a:prstGeom>
        <a:noFill/>
        <a:ln w="190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0.645</cdr:x>
      <cdr:y>0.15725</cdr:y>
    </cdr:from>
    <cdr:to>
      <cdr:x>0.645</cdr:x>
      <cdr:y>0.78425</cdr:y>
    </cdr:to>
    <cdr:sp>
      <cdr:nvSpPr>
        <cdr:cNvPr id="10" name="Line 12"/>
        <cdr:cNvSpPr>
          <a:spLocks/>
        </cdr:cNvSpPr>
      </cdr:nvSpPr>
      <cdr:spPr>
        <a:xfrm flipV="1">
          <a:off x="5591175" y="923925"/>
          <a:ext cx="0" cy="3705225"/>
        </a:xfrm>
        <a:prstGeom prst="line">
          <a:avLst/>
        </a:prstGeom>
        <a:noFill/>
        <a:ln w="190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0.645</cdr:x>
      <cdr:y>0.15725</cdr:y>
    </cdr:from>
    <cdr:to>
      <cdr:x>0.645</cdr:x>
      <cdr:y>0.78425</cdr:y>
    </cdr:to>
    <cdr:sp>
      <cdr:nvSpPr>
        <cdr:cNvPr id="11" name="Line 13"/>
        <cdr:cNvSpPr>
          <a:spLocks/>
        </cdr:cNvSpPr>
      </cdr:nvSpPr>
      <cdr:spPr>
        <a:xfrm flipV="1">
          <a:off x="5591175" y="923925"/>
          <a:ext cx="0" cy="3705225"/>
        </a:xfrm>
        <a:prstGeom prst="line">
          <a:avLst/>
        </a:prstGeom>
        <a:noFill/>
        <a:ln w="190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0.86</cdr:x>
      <cdr:y>0.1775</cdr:y>
    </cdr:from>
    <cdr:to>
      <cdr:x>0.92075</cdr:x>
      <cdr:y>0.21425</cdr:y>
    </cdr:to>
    <cdr:sp>
      <cdr:nvSpPr>
        <cdr:cNvPr id="12" name="Text Box 14"/>
        <cdr:cNvSpPr txBox="1">
          <a:spLocks noChangeArrowheads="1"/>
        </cdr:cNvSpPr>
      </cdr:nvSpPr>
      <cdr:spPr>
        <a:xfrm>
          <a:off x="7458075" y="1047750"/>
          <a:ext cx="523875" cy="21907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2006</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9</xdr:row>
      <xdr:rowOff>85725</xdr:rowOff>
    </xdr:from>
    <xdr:to>
      <xdr:col>1</xdr:col>
      <xdr:colOff>409575</xdr:colOff>
      <xdr:row>9</xdr:row>
      <xdr:rowOff>85725</xdr:rowOff>
    </xdr:to>
    <xdr:sp>
      <xdr:nvSpPr>
        <xdr:cNvPr id="1" name="Line 1"/>
        <xdr:cNvSpPr>
          <a:spLocks/>
        </xdr:cNvSpPr>
      </xdr:nvSpPr>
      <xdr:spPr>
        <a:xfrm>
          <a:off x="600075" y="182880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10</xdr:row>
      <xdr:rowOff>85725</xdr:rowOff>
    </xdr:from>
    <xdr:to>
      <xdr:col>1</xdr:col>
      <xdr:colOff>409575</xdr:colOff>
      <xdr:row>10</xdr:row>
      <xdr:rowOff>85725</xdr:rowOff>
    </xdr:to>
    <xdr:sp>
      <xdr:nvSpPr>
        <xdr:cNvPr id="2" name="Line 3"/>
        <xdr:cNvSpPr>
          <a:spLocks/>
        </xdr:cNvSpPr>
      </xdr:nvSpPr>
      <xdr:spPr>
        <a:xfrm>
          <a:off x="600075" y="199072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12</xdr:row>
      <xdr:rowOff>76200</xdr:rowOff>
    </xdr:from>
    <xdr:to>
      <xdr:col>1</xdr:col>
      <xdr:colOff>400050</xdr:colOff>
      <xdr:row>12</xdr:row>
      <xdr:rowOff>76200</xdr:rowOff>
    </xdr:to>
    <xdr:sp>
      <xdr:nvSpPr>
        <xdr:cNvPr id="3" name="Line 4"/>
        <xdr:cNvSpPr>
          <a:spLocks/>
        </xdr:cNvSpPr>
      </xdr:nvSpPr>
      <xdr:spPr>
        <a:xfrm>
          <a:off x="590550" y="230505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13</xdr:row>
      <xdr:rowOff>104775</xdr:rowOff>
    </xdr:from>
    <xdr:to>
      <xdr:col>1</xdr:col>
      <xdr:colOff>390525</xdr:colOff>
      <xdr:row>13</xdr:row>
      <xdr:rowOff>104775</xdr:rowOff>
    </xdr:to>
    <xdr:sp>
      <xdr:nvSpPr>
        <xdr:cNvPr id="4" name="Line 6"/>
        <xdr:cNvSpPr>
          <a:spLocks/>
        </xdr:cNvSpPr>
      </xdr:nvSpPr>
      <xdr:spPr>
        <a:xfrm>
          <a:off x="581025" y="249555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43</xdr:row>
      <xdr:rowOff>85725</xdr:rowOff>
    </xdr:from>
    <xdr:to>
      <xdr:col>1</xdr:col>
      <xdr:colOff>428625</xdr:colOff>
      <xdr:row>43</xdr:row>
      <xdr:rowOff>85725</xdr:rowOff>
    </xdr:to>
    <xdr:sp>
      <xdr:nvSpPr>
        <xdr:cNvPr id="5" name="Line 8"/>
        <xdr:cNvSpPr>
          <a:spLocks/>
        </xdr:cNvSpPr>
      </xdr:nvSpPr>
      <xdr:spPr>
        <a:xfrm>
          <a:off x="619125" y="818197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44</xdr:row>
      <xdr:rowOff>85725</xdr:rowOff>
    </xdr:from>
    <xdr:to>
      <xdr:col>1</xdr:col>
      <xdr:colOff>428625</xdr:colOff>
      <xdr:row>44</xdr:row>
      <xdr:rowOff>85725</xdr:rowOff>
    </xdr:to>
    <xdr:sp>
      <xdr:nvSpPr>
        <xdr:cNvPr id="6" name="Line 9"/>
        <xdr:cNvSpPr>
          <a:spLocks/>
        </xdr:cNvSpPr>
      </xdr:nvSpPr>
      <xdr:spPr>
        <a:xfrm>
          <a:off x="619125" y="834390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44</xdr:row>
      <xdr:rowOff>85725</xdr:rowOff>
    </xdr:from>
    <xdr:to>
      <xdr:col>1</xdr:col>
      <xdr:colOff>428625</xdr:colOff>
      <xdr:row>44</xdr:row>
      <xdr:rowOff>85725</xdr:rowOff>
    </xdr:to>
    <xdr:sp>
      <xdr:nvSpPr>
        <xdr:cNvPr id="7" name="Line 10"/>
        <xdr:cNvSpPr>
          <a:spLocks/>
        </xdr:cNvSpPr>
      </xdr:nvSpPr>
      <xdr:spPr>
        <a:xfrm>
          <a:off x="619125" y="834390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45</xdr:row>
      <xdr:rowOff>85725</xdr:rowOff>
    </xdr:from>
    <xdr:to>
      <xdr:col>1</xdr:col>
      <xdr:colOff>428625</xdr:colOff>
      <xdr:row>45</xdr:row>
      <xdr:rowOff>85725</xdr:rowOff>
    </xdr:to>
    <xdr:sp>
      <xdr:nvSpPr>
        <xdr:cNvPr id="8" name="Line 11"/>
        <xdr:cNvSpPr>
          <a:spLocks/>
        </xdr:cNvSpPr>
      </xdr:nvSpPr>
      <xdr:spPr>
        <a:xfrm>
          <a:off x="619125" y="850582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45</xdr:row>
      <xdr:rowOff>85725</xdr:rowOff>
    </xdr:from>
    <xdr:to>
      <xdr:col>1</xdr:col>
      <xdr:colOff>428625</xdr:colOff>
      <xdr:row>45</xdr:row>
      <xdr:rowOff>85725</xdr:rowOff>
    </xdr:to>
    <xdr:sp>
      <xdr:nvSpPr>
        <xdr:cNvPr id="9" name="Line 12"/>
        <xdr:cNvSpPr>
          <a:spLocks/>
        </xdr:cNvSpPr>
      </xdr:nvSpPr>
      <xdr:spPr>
        <a:xfrm>
          <a:off x="619125" y="850582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33</xdr:row>
      <xdr:rowOff>85725</xdr:rowOff>
    </xdr:from>
    <xdr:to>
      <xdr:col>1</xdr:col>
      <xdr:colOff>409575</xdr:colOff>
      <xdr:row>33</xdr:row>
      <xdr:rowOff>85725</xdr:rowOff>
    </xdr:to>
    <xdr:sp>
      <xdr:nvSpPr>
        <xdr:cNvPr id="10" name="Line 14"/>
        <xdr:cNvSpPr>
          <a:spLocks/>
        </xdr:cNvSpPr>
      </xdr:nvSpPr>
      <xdr:spPr>
        <a:xfrm>
          <a:off x="600075" y="620077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34</xdr:row>
      <xdr:rowOff>104775</xdr:rowOff>
    </xdr:from>
    <xdr:to>
      <xdr:col>1</xdr:col>
      <xdr:colOff>409575</xdr:colOff>
      <xdr:row>34</xdr:row>
      <xdr:rowOff>104775</xdr:rowOff>
    </xdr:to>
    <xdr:sp>
      <xdr:nvSpPr>
        <xdr:cNvPr id="11" name="Line 15"/>
        <xdr:cNvSpPr>
          <a:spLocks/>
        </xdr:cNvSpPr>
      </xdr:nvSpPr>
      <xdr:spPr>
        <a:xfrm>
          <a:off x="600075" y="638175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47</xdr:row>
      <xdr:rowOff>85725</xdr:rowOff>
    </xdr:from>
    <xdr:to>
      <xdr:col>1</xdr:col>
      <xdr:colOff>428625</xdr:colOff>
      <xdr:row>47</xdr:row>
      <xdr:rowOff>85725</xdr:rowOff>
    </xdr:to>
    <xdr:sp>
      <xdr:nvSpPr>
        <xdr:cNvPr id="12" name="Line 17"/>
        <xdr:cNvSpPr>
          <a:spLocks/>
        </xdr:cNvSpPr>
      </xdr:nvSpPr>
      <xdr:spPr>
        <a:xfrm>
          <a:off x="619125" y="882967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47</xdr:row>
      <xdr:rowOff>85725</xdr:rowOff>
    </xdr:from>
    <xdr:to>
      <xdr:col>1</xdr:col>
      <xdr:colOff>428625</xdr:colOff>
      <xdr:row>47</xdr:row>
      <xdr:rowOff>85725</xdr:rowOff>
    </xdr:to>
    <xdr:sp>
      <xdr:nvSpPr>
        <xdr:cNvPr id="13" name="Line 18"/>
        <xdr:cNvSpPr>
          <a:spLocks/>
        </xdr:cNvSpPr>
      </xdr:nvSpPr>
      <xdr:spPr>
        <a:xfrm>
          <a:off x="619125" y="882967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O43"/>
  <sheetViews>
    <sheetView showGridLines="0" showRowColHeaders="0" zoomScale="90" zoomScaleNormal="90" zoomScalePageLayoutView="0" workbookViewId="0" topLeftCell="A1">
      <selection activeCell="A1" sqref="A1"/>
    </sheetView>
  </sheetViews>
  <sheetFormatPr defaultColWidth="9.140625" defaultRowHeight="12.75"/>
  <cols>
    <col min="1" max="1" width="1.8515625" style="148" customWidth="1"/>
    <col min="2" max="2" width="4.28125" style="148" customWidth="1"/>
    <col min="3" max="4" width="9.140625" style="148" customWidth="1"/>
    <col min="5" max="5" width="10.7109375" style="148" customWidth="1"/>
    <col min="6" max="12" width="9.140625" style="148" customWidth="1"/>
    <col min="13" max="13" width="13.7109375" style="148" customWidth="1"/>
    <col min="14" max="14" width="11.8515625" style="148" customWidth="1"/>
    <col min="15" max="15" width="4.00390625" style="148" customWidth="1"/>
    <col min="16" max="16384" width="9.140625" style="148" customWidth="1"/>
  </cols>
  <sheetData>
    <row r="1" ht="13.5" thickBot="1">
      <c r="B1" s="149"/>
    </row>
    <row r="2" spans="2:15" ht="28.5" thickTop="1">
      <c r="B2" s="150" t="s">
        <v>109</v>
      </c>
      <c r="C2" s="151"/>
      <c r="D2" s="151"/>
      <c r="E2" s="151"/>
      <c r="F2" s="151"/>
      <c r="G2" s="151"/>
      <c r="H2" s="151"/>
      <c r="I2" s="151"/>
      <c r="J2" s="151"/>
      <c r="K2" s="151"/>
      <c r="L2" s="151"/>
      <c r="M2" s="151"/>
      <c r="N2" s="151"/>
      <c r="O2" s="152"/>
    </row>
    <row r="3" spans="2:15" ht="5.25" customHeight="1">
      <c r="B3" s="153"/>
      <c r="C3" s="154"/>
      <c r="D3" s="154"/>
      <c r="E3" s="154"/>
      <c r="F3" s="154"/>
      <c r="G3" s="154"/>
      <c r="H3" s="154"/>
      <c r="I3" s="154"/>
      <c r="J3" s="154"/>
      <c r="K3" s="154"/>
      <c r="L3" s="154"/>
      <c r="M3" s="154"/>
      <c r="N3" s="154"/>
      <c r="O3" s="155"/>
    </row>
    <row r="4" spans="2:15" ht="7.5" customHeight="1">
      <c r="B4" s="156"/>
      <c r="C4" s="157"/>
      <c r="D4" s="157"/>
      <c r="E4" s="157"/>
      <c r="F4" s="157"/>
      <c r="G4" s="157"/>
      <c r="H4" s="157"/>
      <c r="I4" s="157"/>
      <c r="J4" s="157"/>
      <c r="K4" s="157"/>
      <c r="L4" s="158"/>
      <c r="M4" s="158"/>
      <c r="N4" s="158"/>
      <c r="O4" s="159"/>
    </row>
    <row r="5" spans="2:15" ht="6" customHeight="1">
      <c r="B5" s="160"/>
      <c r="C5" s="161"/>
      <c r="D5" s="161"/>
      <c r="E5" s="161"/>
      <c r="F5" s="161"/>
      <c r="G5" s="161"/>
      <c r="H5" s="161"/>
      <c r="I5" s="161"/>
      <c r="J5" s="161"/>
      <c r="K5" s="161"/>
      <c r="L5" s="161"/>
      <c r="M5" s="161"/>
      <c r="N5" s="161"/>
      <c r="O5" s="162"/>
    </row>
    <row r="6" spans="2:15" ht="22.5" customHeight="1">
      <c r="B6" s="163" t="s">
        <v>207</v>
      </c>
      <c r="C6" s="164"/>
      <c r="D6" s="164"/>
      <c r="E6" s="164"/>
      <c r="F6" s="164"/>
      <c r="G6" s="164"/>
      <c r="H6" s="164"/>
      <c r="I6" s="164"/>
      <c r="J6" s="164"/>
      <c r="K6" s="164"/>
      <c r="L6" s="164"/>
      <c r="M6" s="164"/>
      <c r="N6" s="164"/>
      <c r="O6" s="165"/>
    </row>
    <row r="7" spans="2:15" ht="25.5">
      <c r="B7" s="166" t="s">
        <v>110</v>
      </c>
      <c r="C7" s="167"/>
      <c r="D7" s="167"/>
      <c r="E7" s="167"/>
      <c r="F7" s="167"/>
      <c r="G7" s="167"/>
      <c r="H7" s="167"/>
      <c r="I7" s="167"/>
      <c r="J7" s="167"/>
      <c r="K7" s="167"/>
      <c r="L7" s="167"/>
      <c r="M7" s="167"/>
      <c r="N7" s="167"/>
      <c r="O7" s="168"/>
    </row>
    <row r="8" spans="2:15" ht="6" customHeight="1" thickBot="1">
      <c r="B8" s="169"/>
      <c r="C8" s="167"/>
      <c r="D8" s="167"/>
      <c r="E8" s="167"/>
      <c r="F8" s="167"/>
      <c r="G8" s="167"/>
      <c r="H8" s="167"/>
      <c r="I8" s="167"/>
      <c r="J8" s="167"/>
      <c r="K8" s="167"/>
      <c r="L8" s="167"/>
      <c r="M8" s="167"/>
      <c r="N8" s="167"/>
      <c r="O8" s="168"/>
    </row>
    <row r="9" spans="2:15" ht="9.75" customHeight="1" thickBot="1" thickTop="1">
      <c r="B9" s="170"/>
      <c r="C9" s="171"/>
      <c r="D9" s="171"/>
      <c r="E9" s="171"/>
      <c r="F9" s="171"/>
      <c r="G9" s="171"/>
      <c r="H9" s="171"/>
      <c r="I9" s="171"/>
      <c r="J9" s="171"/>
      <c r="K9" s="171"/>
      <c r="L9" s="171"/>
      <c r="M9" s="171"/>
      <c r="N9" s="171"/>
      <c r="O9" s="172"/>
    </row>
    <row r="10" spans="2:15" ht="13.5" thickBot="1">
      <c r="B10" s="173"/>
      <c r="C10" s="174"/>
      <c r="D10" s="174"/>
      <c r="E10" s="174"/>
      <c r="F10" s="174"/>
      <c r="G10" s="174"/>
      <c r="H10" s="174"/>
      <c r="I10" s="174"/>
      <c r="J10" s="174"/>
      <c r="K10" s="174"/>
      <c r="L10" s="174"/>
      <c r="M10" s="174"/>
      <c r="N10" s="174"/>
      <c r="O10" s="175"/>
    </row>
    <row r="11" spans="2:15" ht="9.75" customHeight="1">
      <c r="B11" s="173"/>
      <c r="C11" s="176"/>
      <c r="D11" s="177"/>
      <c r="E11" s="177"/>
      <c r="F11" s="178"/>
      <c r="G11" s="179"/>
      <c r="H11" s="179"/>
      <c r="I11" s="179"/>
      <c r="J11" s="179"/>
      <c r="K11" s="179"/>
      <c r="L11" s="179"/>
      <c r="M11" s="179"/>
      <c r="N11" s="180"/>
      <c r="O11" s="175"/>
    </row>
    <row r="12" spans="2:15" ht="15.75" customHeight="1">
      <c r="B12" s="173"/>
      <c r="C12" s="181"/>
      <c r="D12" s="161"/>
      <c r="E12" s="161"/>
      <c r="F12" s="204" t="s">
        <v>115</v>
      </c>
      <c r="G12" s="200"/>
      <c r="H12" s="200"/>
      <c r="I12" s="200"/>
      <c r="J12" s="200"/>
      <c r="K12" s="200"/>
      <c r="L12" s="200"/>
      <c r="M12" s="200"/>
      <c r="N12" s="201"/>
      <c r="O12" s="175"/>
    </row>
    <row r="13" spans="2:15" ht="6.75" customHeight="1">
      <c r="B13" s="173"/>
      <c r="C13" s="181"/>
      <c r="D13" s="161"/>
      <c r="E13" s="161"/>
      <c r="F13" s="182"/>
      <c r="G13" s="115"/>
      <c r="H13" s="115"/>
      <c r="I13" s="115"/>
      <c r="J13" s="115"/>
      <c r="K13" s="115"/>
      <c r="L13" s="115"/>
      <c r="M13" s="115"/>
      <c r="N13" s="183"/>
      <c r="O13" s="175"/>
    </row>
    <row r="14" spans="2:15" ht="15">
      <c r="B14" s="173"/>
      <c r="C14" s="181"/>
      <c r="D14" s="161"/>
      <c r="E14" s="161"/>
      <c r="F14" s="184" t="s">
        <v>134</v>
      </c>
      <c r="G14" s="115"/>
      <c r="H14" s="115"/>
      <c r="I14" s="115"/>
      <c r="J14" s="115"/>
      <c r="K14" s="115"/>
      <c r="L14" s="115"/>
      <c r="M14" s="115"/>
      <c r="N14" s="183"/>
      <c r="O14" s="175"/>
    </row>
    <row r="15" spans="2:15" ht="15">
      <c r="B15" s="173"/>
      <c r="C15" s="181"/>
      <c r="D15" s="161"/>
      <c r="E15" s="161"/>
      <c r="F15" s="184" t="s">
        <v>111</v>
      </c>
      <c r="G15" s="115"/>
      <c r="H15" s="115"/>
      <c r="I15" s="115"/>
      <c r="J15" s="115"/>
      <c r="K15" s="115"/>
      <c r="L15" s="115"/>
      <c r="M15" s="115"/>
      <c r="N15" s="183"/>
      <c r="O15" s="175"/>
    </row>
    <row r="16" spans="2:15" ht="15">
      <c r="B16" s="173"/>
      <c r="C16" s="181"/>
      <c r="D16" s="161"/>
      <c r="E16" s="161"/>
      <c r="F16" s="184"/>
      <c r="G16" s="115"/>
      <c r="H16" s="115"/>
      <c r="I16" s="115"/>
      <c r="J16" s="115"/>
      <c r="K16" s="115"/>
      <c r="L16" s="115"/>
      <c r="M16" s="115"/>
      <c r="N16" s="183"/>
      <c r="O16" s="175"/>
    </row>
    <row r="17" spans="2:15" ht="15">
      <c r="B17" s="173"/>
      <c r="C17" s="181"/>
      <c r="D17" s="161"/>
      <c r="E17" s="161"/>
      <c r="F17" s="184" t="s">
        <v>112</v>
      </c>
      <c r="G17" s="115"/>
      <c r="H17" s="115"/>
      <c r="I17" s="115"/>
      <c r="J17" s="115"/>
      <c r="K17" s="115"/>
      <c r="L17" s="115"/>
      <c r="M17" s="115"/>
      <c r="N17" s="183"/>
      <c r="O17" s="175"/>
    </row>
    <row r="18" spans="2:15" ht="15.75" thickBot="1">
      <c r="B18" s="173"/>
      <c r="C18" s="181"/>
      <c r="D18" s="161"/>
      <c r="E18" s="161"/>
      <c r="F18" s="184"/>
      <c r="G18" s="115"/>
      <c r="H18" s="115"/>
      <c r="I18" s="115"/>
      <c r="J18" s="115"/>
      <c r="K18" s="115"/>
      <c r="L18" s="115"/>
      <c r="M18" s="115"/>
      <c r="N18" s="183"/>
      <c r="O18" s="175"/>
    </row>
    <row r="19" spans="2:15" ht="7.5" customHeight="1">
      <c r="B19" s="173"/>
      <c r="C19" s="176"/>
      <c r="D19" s="177"/>
      <c r="E19" s="177"/>
      <c r="F19" s="193"/>
      <c r="G19" s="194"/>
      <c r="H19" s="194"/>
      <c r="I19" s="194"/>
      <c r="J19" s="194"/>
      <c r="K19" s="194"/>
      <c r="L19" s="194"/>
      <c r="M19" s="194"/>
      <c r="N19" s="195"/>
      <c r="O19" s="175"/>
    </row>
    <row r="20" spans="2:15" ht="18">
      <c r="B20" s="173"/>
      <c r="C20" s="181"/>
      <c r="D20" s="161"/>
      <c r="E20" s="161"/>
      <c r="F20" s="204" t="s">
        <v>116</v>
      </c>
      <c r="G20" s="202"/>
      <c r="H20" s="202"/>
      <c r="I20" s="202"/>
      <c r="J20" s="202"/>
      <c r="K20" s="202"/>
      <c r="L20" s="202"/>
      <c r="M20" s="202"/>
      <c r="N20" s="203"/>
      <c r="O20" s="175"/>
    </row>
    <row r="21" spans="2:15" ht="7.5" customHeight="1">
      <c r="B21" s="173"/>
      <c r="C21" s="181"/>
      <c r="D21" s="161"/>
      <c r="E21" s="161"/>
      <c r="F21" s="184"/>
      <c r="G21" s="115"/>
      <c r="H21" s="115"/>
      <c r="I21" s="115"/>
      <c r="J21" s="115"/>
      <c r="K21" s="115"/>
      <c r="L21" s="115"/>
      <c r="M21" s="115"/>
      <c r="N21" s="183"/>
      <c r="O21" s="175"/>
    </row>
    <row r="22" spans="2:15" ht="15">
      <c r="B22" s="173"/>
      <c r="C22" s="181"/>
      <c r="D22" s="161"/>
      <c r="E22" s="161"/>
      <c r="F22" s="184"/>
      <c r="G22" s="115"/>
      <c r="H22" s="115"/>
      <c r="I22" s="115"/>
      <c r="J22" s="115"/>
      <c r="K22" s="115"/>
      <c r="L22" s="115"/>
      <c r="M22" s="115"/>
      <c r="N22" s="183"/>
      <c r="O22" s="175"/>
    </row>
    <row r="23" spans="2:15" ht="15">
      <c r="B23" s="173"/>
      <c r="C23" s="181"/>
      <c r="D23" s="161"/>
      <c r="E23" s="161"/>
      <c r="F23" s="184" t="s">
        <v>135</v>
      </c>
      <c r="G23" s="115"/>
      <c r="H23" s="115"/>
      <c r="I23" s="115"/>
      <c r="J23" s="115"/>
      <c r="K23" s="115"/>
      <c r="L23" s="115"/>
      <c r="M23" s="115"/>
      <c r="N23" s="183"/>
      <c r="O23" s="175"/>
    </row>
    <row r="24" spans="2:15" ht="15">
      <c r="B24" s="173"/>
      <c r="C24" s="181"/>
      <c r="D24" s="161"/>
      <c r="E24" s="161"/>
      <c r="F24" s="184" t="s">
        <v>113</v>
      </c>
      <c r="G24" s="115"/>
      <c r="H24" s="115"/>
      <c r="I24" s="115"/>
      <c r="J24" s="115"/>
      <c r="K24" s="115"/>
      <c r="L24" s="115"/>
      <c r="M24" s="115"/>
      <c r="N24" s="183"/>
      <c r="O24" s="175"/>
    </row>
    <row r="25" spans="2:15" ht="15">
      <c r="B25" s="173"/>
      <c r="C25" s="181"/>
      <c r="D25" s="161"/>
      <c r="E25" s="161"/>
      <c r="F25" s="184" t="s">
        <v>114</v>
      </c>
      <c r="G25" s="115"/>
      <c r="H25" s="115"/>
      <c r="I25" s="115"/>
      <c r="J25" s="115"/>
      <c r="K25" s="115"/>
      <c r="L25" s="115"/>
      <c r="M25" s="115"/>
      <c r="N25" s="183"/>
      <c r="O25" s="175"/>
    </row>
    <row r="26" spans="2:15" ht="15.75" thickBot="1">
      <c r="B26" s="173"/>
      <c r="C26" s="181"/>
      <c r="D26" s="161"/>
      <c r="E26" s="161"/>
      <c r="F26" s="184"/>
      <c r="G26" s="115"/>
      <c r="H26" s="115"/>
      <c r="I26" s="115"/>
      <c r="J26" s="115"/>
      <c r="K26" s="115"/>
      <c r="L26" s="115"/>
      <c r="M26" s="115"/>
      <c r="N26" s="183"/>
      <c r="O26" s="175"/>
    </row>
    <row r="27" spans="2:15" ht="6.75" customHeight="1">
      <c r="B27" s="173"/>
      <c r="C27" s="176"/>
      <c r="D27" s="177"/>
      <c r="E27" s="185"/>
      <c r="F27" s="193"/>
      <c r="G27" s="194"/>
      <c r="H27" s="194"/>
      <c r="I27" s="194"/>
      <c r="J27" s="194"/>
      <c r="K27" s="194"/>
      <c r="L27" s="194"/>
      <c r="M27" s="194"/>
      <c r="N27" s="195"/>
      <c r="O27" s="175"/>
    </row>
    <row r="28" spans="2:15" ht="18">
      <c r="B28" s="173"/>
      <c r="C28" s="181"/>
      <c r="D28" s="161"/>
      <c r="E28" s="161"/>
      <c r="F28" s="204" t="s">
        <v>103</v>
      </c>
      <c r="G28" s="202"/>
      <c r="H28" s="202"/>
      <c r="I28" s="202"/>
      <c r="J28" s="202"/>
      <c r="K28" s="202"/>
      <c r="L28" s="202"/>
      <c r="M28" s="202"/>
      <c r="N28" s="203"/>
      <c r="O28" s="175"/>
    </row>
    <row r="29" spans="2:15" ht="9.75" customHeight="1">
      <c r="B29" s="173"/>
      <c r="C29" s="186"/>
      <c r="D29" s="161"/>
      <c r="E29" s="187"/>
      <c r="F29" s="184"/>
      <c r="G29" s="115"/>
      <c r="H29" s="115"/>
      <c r="I29" s="115"/>
      <c r="J29" s="115"/>
      <c r="K29" s="115"/>
      <c r="L29" s="115"/>
      <c r="M29" s="115"/>
      <c r="N29" s="183"/>
      <c r="O29" s="175"/>
    </row>
    <row r="30" spans="2:15" ht="15" customHeight="1">
      <c r="B30" s="173"/>
      <c r="C30" s="186"/>
      <c r="D30" s="161"/>
      <c r="E30" s="161"/>
      <c r="F30" s="184" t="s">
        <v>117</v>
      </c>
      <c r="G30" s="115"/>
      <c r="H30" s="115"/>
      <c r="I30" s="115"/>
      <c r="J30" s="115"/>
      <c r="K30" s="115"/>
      <c r="L30" s="115"/>
      <c r="M30" s="115"/>
      <c r="N30" s="183"/>
      <c r="O30" s="175"/>
    </row>
    <row r="31" spans="2:15" ht="9.75" customHeight="1" thickBot="1">
      <c r="B31" s="173"/>
      <c r="C31" s="186"/>
      <c r="D31" s="161"/>
      <c r="E31" s="161"/>
      <c r="F31" s="184"/>
      <c r="G31" s="115"/>
      <c r="H31" s="115"/>
      <c r="I31" s="115"/>
      <c r="J31" s="115"/>
      <c r="K31" s="115"/>
      <c r="L31" s="115"/>
      <c r="M31" s="115"/>
      <c r="N31" s="183"/>
      <c r="O31" s="175"/>
    </row>
    <row r="32" spans="2:15" ht="15" customHeight="1">
      <c r="B32" s="173"/>
      <c r="C32" s="176"/>
      <c r="D32" s="177"/>
      <c r="E32" s="185"/>
      <c r="F32" s="193"/>
      <c r="G32" s="194"/>
      <c r="H32" s="194"/>
      <c r="I32" s="194"/>
      <c r="J32" s="194"/>
      <c r="K32" s="194"/>
      <c r="L32" s="194"/>
      <c r="M32" s="194"/>
      <c r="N32" s="195"/>
      <c r="O32" s="175"/>
    </row>
    <row r="33" spans="2:15" ht="15" customHeight="1">
      <c r="B33" s="173"/>
      <c r="C33" s="181"/>
      <c r="D33" s="161"/>
      <c r="E33" s="161"/>
      <c r="F33" s="204" t="s">
        <v>154</v>
      </c>
      <c r="G33" s="202"/>
      <c r="H33" s="202"/>
      <c r="I33" s="202"/>
      <c r="J33" s="202"/>
      <c r="K33" s="202"/>
      <c r="L33" s="202"/>
      <c r="M33" s="202"/>
      <c r="N33" s="203"/>
      <c r="O33" s="175"/>
    </row>
    <row r="34" spans="2:15" ht="21.75" customHeight="1">
      <c r="B34" s="173"/>
      <c r="C34" s="186"/>
      <c r="D34" s="161"/>
      <c r="E34" s="161"/>
      <c r="F34" s="184" t="s">
        <v>165</v>
      </c>
      <c r="G34" s="115"/>
      <c r="H34" s="115"/>
      <c r="I34" s="115"/>
      <c r="J34" s="115"/>
      <c r="K34" s="115"/>
      <c r="L34" s="115"/>
      <c r="M34" s="115"/>
      <c r="N34" s="183"/>
      <c r="O34" s="175"/>
    </row>
    <row r="35" spans="2:15" ht="15">
      <c r="B35" s="173"/>
      <c r="C35" s="186"/>
      <c r="D35" s="161"/>
      <c r="E35" s="161"/>
      <c r="F35" s="184"/>
      <c r="G35" s="115"/>
      <c r="H35" s="115"/>
      <c r="I35" s="115"/>
      <c r="J35" s="115"/>
      <c r="K35" s="115"/>
      <c r="L35" s="115"/>
      <c r="M35" s="115"/>
      <c r="N35" s="183"/>
      <c r="O35" s="175"/>
    </row>
    <row r="36" spans="2:15" ht="6" customHeight="1" thickBot="1">
      <c r="B36" s="173"/>
      <c r="C36" s="188"/>
      <c r="D36" s="189"/>
      <c r="E36" s="189"/>
      <c r="F36" s="197"/>
      <c r="G36" s="198"/>
      <c r="H36" s="198"/>
      <c r="I36" s="198"/>
      <c r="J36" s="198"/>
      <c r="K36" s="198"/>
      <c r="L36" s="198"/>
      <c r="M36" s="198"/>
      <c r="N36" s="199"/>
      <c r="O36" s="175"/>
    </row>
    <row r="37" spans="2:15" ht="15">
      <c r="B37" s="173"/>
      <c r="C37" s="302" t="s">
        <v>153</v>
      </c>
      <c r="D37" s="205"/>
      <c r="E37" s="208"/>
      <c r="F37" s="205"/>
      <c r="G37" s="208"/>
      <c r="H37" s="205"/>
      <c r="I37" s="208"/>
      <c r="J37" s="205"/>
      <c r="K37" s="208"/>
      <c r="L37" s="205"/>
      <c r="M37" s="208"/>
      <c r="N37" s="209"/>
      <c r="O37" s="175"/>
    </row>
    <row r="38" spans="2:15" ht="15">
      <c r="B38" s="173"/>
      <c r="C38" s="212" t="s">
        <v>151</v>
      </c>
      <c r="D38" s="205"/>
      <c r="E38" s="205"/>
      <c r="F38" s="205"/>
      <c r="G38" s="205"/>
      <c r="H38" s="205"/>
      <c r="I38" s="205"/>
      <c r="J38" s="205"/>
      <c r="K38" s="205"/>
      <c r="L38" s="205"/>
      <c r="M38" s="205"/>
      <c r="N38" s="210"/>
      <c r="O38" s="175"/>
    </row>
    <row r="39" spans="2:15" ht="15">
      <c r="B39" s="173"/>
      <c r="C39" s="212" t="s">
        <v>152</v>
      </c>
      <c r="D39" s="205"/>
      <c r="E39" s="205"/>
      <c r="F39" s="205"/>
      <c r="G39" s="205"/>
      <c r="H39" s="205"/>
      <c r="I39" s="205"/>
      <c r="J39" s="205"/>
      <c r="K39" s="205"/>
      <c r="L39" s="205"/>
      <c r="M39" s="205"/>
      <c r="N39" s="210"/>
      <c r="O39" s="175"/>
    </row>
    <row r="40" spans="2:15" ht="15">
      <c r="B40" s="173"/>
      <c r="C40" s="212"/>
      <c r="D40" s="205"/>
      <c r="E40" s="205"/>
      <c r="F40" s="205"/>
      <c r="G40" s="205"/>
      <c r="H40" s="205"/>
      <c r="I40" s="205"/>
      <c r="J40" s="205"/>
      <c r="K40" s="205"/>
      <c r="L40" s="205"/>
      <c r="M40" s="205"/>
      <c r="N40" s="210"/>
      <c r="O40" s="175"/>
    </row>
    <row r="41" spans="2:15" ht="12.75">
      <c r="B41" s="173"/>
      <c r="C41" s="214" t="s">
        <v>120</v>
      </c>
      <c r="D41" s="205"/>
      <c r="E41" s="205"/>
      <c r="F41" s="205"/>
      <c r="G41" s="205"/>
      <c r="H41" s="205"/>
      <c r="I41" s="205"/>
      <c r="J41" s="205"/>
      <c r="K41" s="205"/>
      <c r="L41" s="205"/>
      <c r="M41" s="205"/>
      <c r="N41" s="210"/>
      <c r="O41" s="175"/>
    </row>
    <row r="42" spans="2:15" ht="13.5" thickBot="1">
      <c r="B42" s="173"/>
      <c r="C42" s="206"/>
      <c r="D42" s="207"/>
      <c r="E42" s="207"/>
      <c r="F42" s="207"/>
      <c r="G42" s="207"/>
      <c r="H42" s="207"/>
      <c r="I42" s="207"/>
      <c r="J42" s="207"/>
      <c r="K42" s="207"/>
      <c r="L42" s="207"/>
      <c r="M42" s="207"/>
      <c r="N42" s="211"/>
      <c r="O42" s="175"/>
    </row>
    <row r="43" spans="2:15" ht="13.5" thickBot="1">
      <c r="B43" s="190"/>
      <c r="C43" s="191"/>
      <c r="D43" s="191"/>
      <c r="E43" s="191"/>
      <c r="F43" s="191"/>
      <c r="G43" s="191"/>
      <c r="H43" s="191"/>
      <c r="I43" s="191"/>
      <c r="J43" s="191"/>
      <c r="K43" s="191"/>
      <c r="L43" s="191"/>
      <c r="M43" s="191"/>
      <c r="N43" s="191"/>
      <c r="O43" s="192"/>
    </row>
    <row r="44" ht="13.5" thickTop="1"/>
  </sheetData>
  <sheetProtection/>
  <printOptions horizontalCentered="1"/>
  <pageMargins left="0.75" right="0.75" top="1" bottom="1" header="0.5" footer="0.5"/>
  <pageSetup fitToHeight="1" fitToWidth="1" horizontalDpi="600" verticalDpi="600" orientation="portrait" scale="71" r:id="rId2"/>
  <headerFooter alignWithMargins="0">
    <oddFooter>&amp;L&amp;F&amp;C&amp;A</oddFooter>
  </headerFooter>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B4:AV220"/>
  <sheetViews>
    <sheetView showGridLines="0" tabSelected="1" zoomScale="90" zoomScaleNormal="90" zoomScalePageLayoutView="0" workbookViewId="0" topLeftCell="A1">
      <selection activeCell="L43" sqref="L43"/>
    </sheetView>
  </sheetViews>
  <sheetFormatPr defaultColWidth="9.140625" defaultRowHeight="12.75"/>
  <cols>
    <col min="1" max="1" width="4.421875" style="1" customWidth="1"/>
    <col min="2" max="2" width="12.00390625" style="1" customWidth="1"/>
    <col min="3" max="3" width="7.140625" style="1" customWidth="1"/>
    <col min="4" max="4" width="8.28125" style="1" customWidth="1"/>
    <col min="5" max="5" width="10.421875" style="1" customWidth="1"/>
    <col min="6" max="6" width="12.00390625" style="1" customWidth="1"/>
    <col min="7" max="7" width="13.7109375" style="1" customWidth="1"/>
    <col min="8" max="8" width="11.28125" style="1" customWidth="1"/>
    <col min="9" max="9" width="9.140625" style="1" customWidth="1"/>
    <col min="10" max="10" width="10.421875" style="1" customWidth="1"/>
    <col min="11" max="11" width="9.140625" style="1" customWidth="1"/>
    <col min="12" max="12" width="9.7109375" style="1" customWidth="1"/>
    <col min="13" max="13" width="12.421875" style="1" customWidth="1"/>
    <col min="39" max="39" width="15.00390625" style="0" customWidth="1"/>
    <col min="45" max="45" width="11.00390625" style="0" bestFit="1" customWidth="1"/>
  </cols>
  <sheetData>
    <row r="1" ht="12.75"/>
    <row r="2" ht="12.75"/>
    <row r="3" ht="12.75"/>
    <row r="4" spans="2:13" ht="15.75">
      <c r="B4" s="37" t="s">
        <v>213</v>
      </c>
      <c r="C4" s="23"/>
      <c r="D4" s="23"/>
      <c r="E4" s="23"/>
      <c r="F4" s="23"/>
      <c r="G4" s="23"/>
      <c r="H4" s="23"/>
      <c r="I4" s="23"/>
      <c r="J4" s="23"/>
      <c r="K4" s="23"/>
      <c r="L4" s="23"/>
      <c r="M4" s="23"/>
    </row>
    <row r="5" spans="2:13" ht="15.75">
      <c r="B5" s="24" t="s">
        <v>74</v>
      </c>
      <c r="C5" s="24"/>
      <c r="D5" s="23"/>
      <c r="E5" s="23"/>
      <c r="F5" s="23"/>
      <c r="G5" s="23"/>
      <c r="H5" s="23"/>
      <c r="I5" s="23"/>
      <c r="J5" s="23"/>
      <c r="K5" s="23"/>
      <c r="L5" s="23"/>
      <c r="M5" s="23"/>
    </row>
    <row r="6" spans="2:13" ht="15.75">
      <c r="B6" s="24" t="s">
        <v>76</v>
      </c>
      <c r="C6" s="24"/>
      <c r="D6" s="24"/>
      <c r="E6" s="24"/>
      <c r="F6" s="24"/>
      <c r="G6" s="24"/>
      <c r="H6" s="24"/>
      <c r="I6" s="24"/>
      <c r="J6" s="24"/>
      <c r="K6" s="24"/>
      <c r="L6" s="24"/>
      <c r="M6" s="23"/>
    </row>
    <row r="7" spans="2:3" ht="13.5" thickBot="1">
      <c r="B7" s="1" t="s">
        <v>73</v>
      </c>
      <c r="C7" s="315">
        <v>2015</v>
      </c>
    </row>
    <row r="8" spans="2:43" ht="14.25" customHeight="1">
      <c r="B8" s="2"/>
      <c r="C8" s="15"/>
      <c r="D8" s="2"/>
      <c r="E8" s="4"/>
      <c r="F8" s="3"/>
      <c r="G8" s="361" t="s">
        <v>121</v>
      </c>
      <c r="H8" s="3" t="s">
        <v>7</v>
      </c>
      <c r="I8" s="15" t="s">
        <v>11</v>
      </c>
      <c r="J8" s="12" t="s">
        <v>13</v>
      </c>
      <c r="K8" s="12" t="s">
        <v>38</v>
      </c>
      <c r="L8" s="4" t="s">
        <v>40</v>
      </c>
      <c r="M8" s="364" t="s">
        <v>146</v>
      </c>
      <c r="Y8" s="6"/>
      <c r="Z8" s="30"/>
      <c r="AM8" s="2"/>
      <c r="AN8" s="15"/>
      <c r="AO8" s="2"/>
      <c r="AP8" s="4"/>
      <c r="AQ8" s="4"/>
    </row>
    <row r="9" spans="2:43" ht="12.75">
      <c r="B9" s="5"/>
      <c r="C9" s="17"/>
      <c r="D9" s="21" t="s">
        <v>1</v>
      </c>
      <c r="E9" s="22"/>
      <c r="F9" s="28" t="s">
        <v>6</v>
      </c>
      <c r="G9" s="362"/>
      <c r="H9" s="6" t="s">
        <v>8</v>
      </c>
      <c r="I9" s="17" t="s">
        <v>12</v>
      </c>
      <c r="J9" s="13" t="s">
        <v>10</v>
      </c>
      <c r="K9" s="13" t="s">
        <v>37</v>
      </c>
      <c r="L9" s="7" t="s">
        <v>17</v>
      </c>
      <c r="M9" s="365"/>
      <c r="Y9" s="6"/>
      <c r="Z9" s="30"/>
      <c r="AM9" s="5"/>
      <c r="AN9" s="17"/>
      <c r="AO9" s="21" t="s">
        <v>1</v>
      </c>
      <c r="AP9" s="22"/>
      <c r="AQ9" s="322" t="s">
        <v>6</v>
      </c>
    </row>
    <row r="10" spans="2:48" ht="11.25" customHeight="1">
      <c r="B10" s="5" t="s">
        <v>0</v>
      </c>
      <c r="C10" s="17" t="s">
        <v>42</v>
      </c>
      <c r="D10" s="11" t="s">
        <v>3</v>
      </c>
      <c r="E10" s="16" t="s">
        <v>4</v>
      </c>
      <c r="F10" s="28" t="s">
        <v>5</v>
      </c>
      <c r="G10" s="362"/>
      <c r="H10" s="6" t="s">
        <v>9</v>
      </c>
      <c r="I10" s="17" t="s">
        <v>9</v>
      </c>
      <c r="J10" s="13" t="s">
        <v>14</v>
      </c>
      <c r="K10" s="13" t="s">
        <v>16</v>
      </c>
      <c r="L10" s="7" t="s">
        <v>18</v>
      </c>
      <c r="M10" s="365"/>
      <c r="Y10" s="6"/>
      <c r="Z10" s="30"/>
      <c r="AM10" s="5" t="s">
        <v>0</v>
      </c>
      <c r="AN10" s="17" t="s">
        <v>42</v>
      </c>
      <c r="AO10" s="11" t="s">
        <v>3</v>
      </c>
      <c r="AP10" s="16" t="s">
        <v>4</v>
      </c>
      <c r="AQ10" s="322" t="s">
        <v>5</v>
      </c>
      <c r="AT10" s="16" t="s">
        <v>4</v>
      </c>
      <c r="AU10" s="322" t="s">
        <v>5</v>
      </c>
      <c r="AV10" s="11" t="s">
        <v>3</v>
      </c>
    </row>
    <row r="11" spans="2:48" ht="13.5" thickBot="1">
      <c r="B11" s="8"/>
      <c r="C11" s="18"/>
      <c r="D11" s="8" t="s">
        <v>2</v>
      </c>
      <c r="E11" s="18" t="s">
        <v>2</v>
      </c>
      <c r="F11" s="9" t="s">
        <v>2</v>
      </c>
      <c r="G11" s="363"/>
      <c r="H11" s="9" t="s">
        <v>10</v>
      </c>
      <c r="I11" s="18" t="s">
        <v>10</v>
      </c>
      <c r="J11" s="14" t="s">
        <v>15</v>
      </c>
      <c r="K11" s="14" t="s">
        <v>14</v>
      </c>
      <c r="L11" s="10" t="s">
        <v>19</v>
      </c>
      <c r="M11" s="366"/>
      <c r="T11" s="1" t="s">
        <v>33</v>
      </c>
      <c r="U11" s="1" t="s">
        <v>34</v>
      </c>
      <c r="V11" s="1" t="s">
        <v>35</v>
      </c>
      <c r="Y11" s="6"/>
      <c r="Z11" s="30"/>
      <c r="AB11" s="1" t="s">
        <v>33</v>
      </c>
      <c r="AC11" s="1" t="s">
        <v>34</v>
      </c>
      <c r="AD11" s="1" t="s">
        <v>35</v>
      </c>
      <c r="AM11" s="8"/>
      <c r="AN11" s="18"/>
      <c r="AO11" s="8" t="s">
        <v>2</v>
      </c>
      <c r="AP11" s="18" t="s">
        <v>2</v>
      </c>
      <c r="AQ11" s="10" t="s">
        <v>2</v>
      </c>
      <c r="AT11" s="18" t="s">
        <v>2</v>
      </c>
      <c r="AU11" s="10" t="s">
        <v>2</v>
      </c>
      <c r="AV11" s="8" t="s">
        <v>2</v>
      </c>
    </row>
    <row r="12" spans="2:48" ht="12.75">
      <c r="B12" s="57" t="s">
        <v>20</v>
      </c>
      <c r="C12" s="38"/>
      <c r="D12" s="39"/>
      <c r="E12" s="40"/>
      <c r="F12" s="41"/>
      <c r="G12" s="42"/>
      <c r="H12" s="69">
        <f aca="true" t="shared" si="0" ref="H12:H17">IF(AND(E12&gt;0,F12&gt;0,E12&gt;F12),1-F12/E12,IF(AND(E12&gt;0,F12&gt;0,E12&lt;=F12),0,""))</f>
      </c>
      <c r="I12" s="143">
        <f aca="true" t="shared" si="1" ref="I12:I23">IF(OR(D12&lt;=0,E12&lt;=0,RIGHT(G12)="2"),"",IF(AND(W12&lt;X12,Y12=1),"-",VLOOKUP(D12,$S$12:$V$39,IF(AND(E12&gt;=0.5,E12&lt;=4),2,IF(AND(E12&gt;4,E12&lt;=8),3,IF(AND(E12&gt;8),4))))))</f>
      </c>
      <c r="J12" s="77">
        <f aca="true" t="shared" si="2" ref="J12:J23">IF(OR(I12="",H12=""),"",IF(AND(H12&lt;I12,F12&lt;=2.05),1,IF(AND(H12&lt;I12,E12&lt;=2.05),1,H12/I12)))</f>
      </c>
      <c r="K12" s="34"/>
      <c r="L12" s="71"/>
      <c r="M12" s="367" t="s">
        <v>36</v>
      </c>
      <c r="S12">
        <v>0</v>
      </c>
      <c r="T12" s="1">
        <v>0.35</v>
      </c>
      <c r="U12" s="1">
        <v>0.45</v>
      </c>
      <c r="V12" s="19">
        <v>0.5</v>
      </c>
      <c r="W12" s="79">
        <f aca="true" t="shared" si="3" ref="W12:W18">IF(AND(E12&gt;0,F12&gt;0,E12&gt;F12),1-F12/E12,IF(AND(E12&gt;0,F12&gt;0,E12&lt;=F12),0,""))</f>
      </c>
      <c r="X12" s="278">
        <f aca="true" t="shared" si="4" ref="X12:X23">IF(OR(D12&lt;=0,E12&lt;=0,RIGHT(G12)="2"),"",VLOOKUP(D12,$S$12:$V$39,IF(AND(E12&gt;=0.5,E12&lt;=4),2,IF(AND(E12&gt;4,E12&lt;=8),3,IF(AND(E12&gt;8),4)))))</f>
      </c>
      <c r="Y12" s="71">
        <f>IF(OR(X12="",W12=""),"",IF(AND(W12&lt;X12,F12&lt;=2),1,IF(AND(W12&lt;X12,E12&lt;=2),1,W12/X12)))</f>
      </c>
      <c r="Z12" s="30"/>
      <c r="AA12">
        <v>0</v>
      </c>
      <c r="AB12" s="1">
        <v>0.35</v>
      </c>
      <c r="AC12" s="1">
        <v>0.45</v>
      </c>
      <c r="AD12" s="19">
        <v>0.5</v>
      </c>
      <c r="AE12" s="79">
        <f aca="true" t="shared" si="5" ref="AE12:AE23">IF(AND(E40&gt;0,F40&gt;0,E40&gt;F40),1-F40/E40,IF(AND(E40&gt;0,F40&gt;0,E40&lt;=F40),0,""))</f>
      </c>
      <c r="AF12" s="278">
        <f aca="true" t="shared" si="6" ref="AF12:AF23">IF(OR(D40&lt;=0,E40&lt;=0,RIGHT(G40)="2"),"",VLOOKUP(D40,$AA$12:$AD$39,IF(AND(E40&gt;=0.5,E40&lt;=4),2,IF(AND(E40&gt;4,E40&lt;=8),3,IF(AND(E40&gt;8),4)))))</f>
      </c>
      <c r="AG12" s="71">
        <f>IF(OR(AF12="",AE12=""),"",IF(AND(AE12&lt;AF12,F40&lt;=2),1,IF(AND(AE12&lt;AF12,E40&lt;=2),1,AE12/AF12)))</f>
      </c>
      <c r="AI12">
        <f aca="true" t="shared" si="7" ref="AI12:AI23">RIGHT(G12)</f>
      </c>
      <c r="AJ12" s="213">
        <f>TOC(AI12)</f>
        <v>0</v>
      </c>
      <c r="AM12" s="57" t="s">
        <v>20</v>
      </c>
      <c r="AN12" s="38">
        <v>22</v>
      </c>
      <c r="AO12" s="39">
        <v>68</v>
      </c>
      <c r="AP12" s="40">
        <v>17</v>
      </c>
      <c r="AQ12" s="323">
        <v>5.6</v>
      </c>
      <c r="AS12" s="326">
        <v>37278</v>
      </c>
      <c r="AT12" s="40">
        <v>17</v>
      </c>
      <c r="AU12" s="323">
        <v>5.6</v>
      </c>
      <c r="AV12" s="39">
        <v>68</v>
      </c>
    </row>
    <row r="13" spans="2:48" ht="12.75">
      <c r="B13" s="58" t="s">
        <v>21</v>
      </c>
      <c r="C13" s="43"/>
      <c r="D13" s="44"/>
      <c r="E13" s="45"/>
      <c r="F13" s="46"/>
      <c r="G13" s="52"/>
      <c r="H13" s="70">
        <f t="shared" si="0"/>
      </c>
      <c r="I13" s="143">
        <f t="shared" si="1"/>
      </c>
      <c r="J13" s="78">
        <f t="shared" si="2"/>
      </c>
      <c r="K13" s="32"/>
      <c r="L13" s="72"/>
      <c r="M13" s="368"/>
      <c r="S13">
        <f>S12+5</f>
        <v>5</v>
      </c>
      <c r="T13" s="1">
        <v>0.35</v>
      </c>
      <c r="U13" s="1">
        <v>0.45</v>
      </c>
      <c r="V13" s="19">
        <v>0.5</v>
      </c>
      <c r="W13" s="70">
        <f t="shared" si="3"/>
      </c>
      <c r="X13" s="279">
        <f t="shared" si="4"/>
      </c>
      <c r="Y13" s="72">
        <f aca="true" t="shared" si="8" ref="Y13:Y23">IF(OR(X13="",W13=""),"",IF(AND(W13&lt;X13,F13&lt;=2.05),1,IF(AND(W13&lt;X13,E13&lt;=2.05),1,W13/X13)))</f>
      </c>
      <c r="Z13" s="31"/>
      <c r="AA13">
        <f aca="true" t="shared" si="9" ref="AA13:AA24">AA12+5</f>
        <v>5</v>
      </c>
      <c r="AB13" s="1">
        <v>0.35</v>
      </c>
      <c r="AC13" s="1">
        <v>0.45</v>
      </c>
      <c r="AD13" s="19">
        <v>0.5</v>
      </c>
      <c r="AE13" s="70">
        <f t="shared" si="5"/>
      </c>
      <c r="AF13" s="279">
        <f t="shared" si="6"/>
      </c>
      <c r="AG13" s="72">
        <f aca="true" t="shared" si="10" ref="AG13:AG23">IF(OR(AF13="",AE13=""),"",IF(AND(AE13&lt;AF13,F41&lt;=2.05),1,IF(AND(AE13&lt;AF13,E41&lt;=2.05),1,AE13/AF13)))</f>
      </c>
      <c r="AI13">
        <f t="shared" si="7"/>
      </c>
      <c r="AJ13" s="213">
        <f>TOC(AI13)</f>
        <v>0</v>
      </c>
      <c r="AM13" s="58" t="s">
        <v>21</v>
      </c>
      <c r="AN13" s="43">
        <v>21</v>
      </c>
      <c r="AO13" s="44">
        <v>76</v>
      </c>
      <c r="AP13" s="45">
        <v>8.6</v>
      </c>
      <c r="AQ13" s="324">
        <v>4.8</v>
      </c>
      <c r="AS13" s="326">
        <v>37308</v>
      </c>
      <c r="AT13" s="45">
        <v>8.6</v>
      </c>
      <c r="AU13" s="324">
        <v>4.8</v>
      </c>
      <c r="AV13" s="44">
        <v>76</v>
      </c>
    </row>
    <row r="14" spans="2:48" ht="13.5" thickBot="1">
      <c r="B14" s="288" t="s">
        <v>22</v>
      </c>
      <c r="C14" s="48"/>
      <c r="D14" s="49"/>
      <c r="E14" s="50"/>
      <c r="F14" s="51"/>
      <c r="G14" s="289"/>
      <c r="H14" s="290">
        <f t="shared" si="0"/>
      </c>
      <c r="I14" s="146">
        <f t="shared" si="1"/>
      </c>
      <c r="J14" s="281">
        <f t="shared" si="2"/>
      </c>
      <c r="K14" s="291">
        <f>IF(AND(J12="",J13="",J14=""),"",AVERAGE(J12:J14))</f>
      </c>
      <c r="L14" s="292" t="s">
        <v>36</v>
      </c>
      <c r="M14" s="369"/>
      <c r="S14">
        <f aca="true" t="shared" si="11" ref="S14:S37">S13+5</f>
        <v>10</v>
      </c>
      <c r="T14" s="1">
        <v>0.35</v>
      </c>
      <c r="U14" s="1">
        <v>0.45</v>
      </c>
      <c r="V14" s="19">
        <v>0.5</v>
      </c>
      <c r="W14" s="70">
        <f t="shared" si="3"/>
      </c>
      <c r="X14" s="279">
        <f t="shared" si="4"/>
      </c>
      <c r="Y14" s="72">
        <f t="shared" si="8"/>
      </c>
      <c r="Z14" s="31"/>
      <c r="AA14">
        <f t="shared" si="9"/>
        <v>10</v>
      </c>
      <c r="AB14" s="1">
        <v>0.35</v>
      </c>
      <c r="AC14" s="1">
        <v>0.45</v>
      </c>
      <c r="AD14" s="19">
        <v>0.5</v>
      </c>
      <c r="AE14" s="70">
        <f t="shared" si="5"/>
      </c>
      <c r="AF14" s="279">
        <f t="shared" si="6"/>
      </c>
      <c r="AG14" s="72">
        <f t="shared" si="10"/>
      </c>
      <c r="AI14">
        <f t="shared" si="7"/>
      </c>
      <c r="AJ14" s="213">
        <f aca="true" t="shared" si="12" ref="AJ14:AJ23">TOC(AI14)</f>
        <v>0</v>
      </c>
      <c r="AM14" s="288" t="s">
        <v>22</v>
      </c>
      <c r="AN14" s="48">
        <v>20</v>
      </c>
      <c r="AO14" s="49">
        <v>112</v>
      </c>
      <c r="AP14" s="50">
        <v>7.1</v>
      </c>
      <c r="AQ14" s="325">
        <v>2.8</v>
      </c>
      <c r="AS14" s="326">
        <v>37335</v>
      </c>
      <c r="AT14" s="50">
        <v>7.1</v>
      </c>
      <c r="AU14" s="325">
        <v>2.8</v>
      </c>
      <c r="AV14" s="49">
        <v>112</v>
      </c>
    </row>
    <row r="15" spans="2:48" ht="12.75">
      <c r="B15" s="60" t="s">
        <v>23</v>
      </c>
      <c r="C15" s="38"/>
      <c r="D15" s="39"/>
      <c r="E15" s="40"/>
      <c r="F15" s="41"/>
      <c r="G15" s="42"/>
      <c r="H15" s="69">
        <f t="shared" si="0"/>
      </c>
      <c r="I15" s="147">
        <f t="shared" si="1"/>
      </c>
      <c r="J15" s="77">
        <f t="shared" si="2"/>
      </c>
      <c r="K15" s="34"/>
      <c r="L15" s="71"/>
      <c r="M15" s="367" t="s">
        <v>36</v>
      </c>
      <c r="S15">
        <f t="shared" si="11"/>
        <v>15</v>
      </c>
      <c r="T15" s="1">
        <v>0.35</v>
      </c>
      <c r="U15" s="1">
        <v>0.45</v>
      </c>
      <c r="V15" s="19">
        <v>0.5</v>
      </c>
      <c r="W15" s="70">
        <f t="shared" si="3"/>
      </c>
      <c r="X15" s="279">
        <f t="shared" si="4"/>
      </c>
      <c r="Y15" s="72">
        <f t="shared" si="8"/>
      </c>
      <c r="Z15" s="31"/>
      <c r="AA15">
        <f t="shared" si="9"/>
        <v>15</v>
      </c>
      <c r="AB15" s="1">
        <v>0.35</v>
      </c>
      <c r="AC15" s="1">
        <v>0.45</v>
      </c>
      <c r="AD15" s="19">
        <v>0.5</v>
      </c>
      <c r="AE15" s="70">
        <f t="shared" si="5"/>
      </c>
      <c r="AF15" s="279">
        <f t="shared" si="6"/>
      </c>
      <c r="AG15" s="72">
        <f t="shared" si="10"/>
      </c>
      <c r="AI15">
        <f t="shared" si="7"/>
      </c>
      <c r="AJ15" s="213">
        <f t="shared" si="12"/>
        <v>0</v>
      </c>
      <c r="AM15" s="60" t="s">
        <v>23</v>
      </c>
      <c r="AN15" s="38">
        <v>18</v>
      </c>
      <c r="AO15" s="39">
        <v>117</v>
      </c>
      <c r="AP15" s="40">
        <v>2.9</v>
      </c>
      <c r="AQ15" s="323">
        <v>1.9</v>
      </c>
      <c r="AS15" s="326">
        <v>37364</v>
      </c>
      <c r="AT15" s="40">
        <v>2.9</v>
      </c>
      <c r="AU15" s="323">
        <v>1.9</v>
      </c>
      <c r="AV15" s="39">
        <v>117</v>
      </c>
    </row>
    <row r="16" spans="2:48" ht="12.75">
      <c r="B16" s="61" t="s">
        <v>24</v>
      </c>
      <c r="C16" s="43"/>
      <c r="D16" s="44"/>
      <c r="E16" s="45"/>
      <c r="F16" s="46"/>
      <c r="G16" s="52"/>
      <c r="H16" s="70">
        <f t="shared" si="0"/>
      </c>
      <c r="I16" s="143">
        <f t="shared" si="1"/>
      </c>
      <c r="J16" s="78">
        <f t="shared" si="2"/>
      </c>
      <c r="K16" s="32"/>
      <c r="L16" s="72"/>
      <c r="M16" s="368"/>
      <c r="S16">
        <f t="shared" si="11"/>
        <v>20</v>
      </c>
      <c r="T16" s="1">
        <v>0.35</v>
      </c>
      <c r="U16" s="1">
        <v>0.45</v>
      </c>
      <c r="V16" s="19">
        <v>0.5</v>
      </c>
      <c r="W16" s="70">
        <f t="shared" si="3"/>
      </c>
      <c r="X16" s="279">
        <f t="shared" si="4"/>
      </c>
      <c r="Y16" s="72">
        <f t="shared" si="8"/>
      </c>
      <c r="Z16" s="31"/>
      <c r="AA16">
        <f t="shared" si="9"/>
        <v>20</v>
      </c>
      <c r="AB16" s="1">
        <v>0.35</v>
      </c>
      <c r="AC16" s="1">
        <v>0.45</v>
      </c>
      <c r="AD16" s="19">
        <v>0.5</v>
      </c>
      <c r="AE16" s="70">
        <f t="shared" si="5"/>
      </c>
      <c r="AF16" s="279">
        <f t="shared" si="6"/>
      </c>
      <c r="AG16" s="72">
        <f t="shared" si="10"/>
      </c>
      <c r="AI16">
        <f t="shared" si="7"/>
      </c>
      <c r="AJ16" s="213">
        <f t="shared" si="12"/>
        <v>0</v>
      </c>
      <c r="AM16" s="61" t="s">
        <v>24</v>
      </c>
      <c r="AN16" s="43">
        <v>17</v>
      </c>
      <c r="AO16" s="44">
        <v>110</v>
      </c>
      <c r="AP16" s="45">
        <v>3</v>
      </c>
      <c r="AQ16" s="324">
        <v>1.7</v>
      </c>
      <c r="AS16" s="326">
        <v>37393</v>
      </c>
      <c r="AT16" s="45">
        <v>3</v>
      </c>
      <c r="AU16" s="324">
        <v>1.7</v>
      </c>
      <c r="AV16" s="44">
        <v>110</v>
      </c>
    </row>
    <row r="17" spans="2:48" ht="13.5" thickBot="1">
      <c r="B17" s="62" t="s">
        <v>25</v>
      </c>
      <c r="C17" s="48"/>
      <c r="D17" s="49"/>
      <c r="E17" s="50"/>
      <c r="F17" s="51"/>
      <c r="G17" s="53"/>
      <c r="H17" s="293">
        <f t="shared" si="0"/>
      </c>
      <c r="I17" s="144">
        <f t="shared" si="1"/>
      </c>
      <c r="J17" s="294">
        <f t="shared" si="2"/>
      </c>
      <c r="K17" s="36">
        <f>IF(AND(J15="",J16="",J17=""),"",AVERAGE(J15:J17))</f>
      </c>
      <c r="L17" s="73" t="s">
        <v>36</v>
      </c>
      <c r="M17" s="369"/>
      <c r="S17">
        <f t="shared" si="11"/>
        <v>25</v>
      </c>
      <c r="T17" s="1">
        <v>0.35</v>
      </c>
      <c r="U17" s="1">
        <v>0.45</v>
      </c>
      <c r="V17" s="19">
        <v>0.5</v>
      </c>
      <c r="W17" s="70">
        <f t="shared" si="3"/>
      </c>
      <c r="X17" s="279">
        <f t="shared" si="4"/>
      </c>
      <c r="Y17" s="72">
        <f t="shared" si="8"/>
      </c>
      <c r="Z17" s="31"/>
      <c r="AA17">
        <f t="shared" si="9"/>
        <v>25</v>
      </c>
      <c r="AB17" s="1">
        <v>0.35</v>
      </c>
      <c r="AC17" s="1">
        <v>0.45</v>
      </c>
      <c r="AD17" s="19">
        <v>0.5</v>
      </c>
      <c r="AE17" s="70">
        <f t="shared" si="5"/>
      </c>
      <c r="AF17" s="279">
        <f t="shared" si="6"/>
      </c>
      <c r="AG17" s="72">
        <f t="shared" si="10"/>
      </c>
      <c r="AI17">
        <f t="shared" si="7"/>
      </c>
      <c r="AJ17" s="213">
        <f t="shared" si="12"/>
        <v>0</v>
      </c>
      <c r="AM17" s="62" t="s">
        <v>25</v>
      </c>
      <c r="AN17" s="48">
        <v>19</v>
      </c>
      <c r="AO17" s="49">
        <v>118</v>
      </c>
      <c r="AP17" s="50">
        <v>3</v>
      </c>
      <c r="AQ17" s="325">
        <v>1.7</v>
      </c>
      <c r="AS17" s="326">
        <v>37426</v>
      </c>
      <c r="AT17" s="50">
        <v>3</v>
      </c>
      <c r="AU17" s="325">
        <v>1.7</v>
      </c>
      <c r="AV17" s="49">
        <v>118</v>
      </c>
    </row>
    <row r="18" spans="2:48" ht="12.75">
      <c r="B18" s="63" t="s">
        <v>26</v>
      </c>
      <c r="C18" s="38"/>
      <c r="D18" s="39"/>
      <c r="E18" s="40"/>
      <c r="F18" s="41"/>
      <c r="G18" s="42"/>
      <c r="H18" s="69">
        <f aca="true" t="shared" si="13" ref="H18:H23">IF(AND(E18&gt;0,F18&gt;0,E18&gt;F18),1-F18/E18,IF(AND(E18&gt;0,F18&gt;0,E18&lt;=F18),0,""))</f>
      </c>
      <c r="I18" s="147">
        <f t="shared" si="1"/>
      </c>
      <c r="J18" s="77">
        <f t="shared" si="2"/>
      </c>
      <c r="K18" s="34"/>
      <c r="L18" s="71"/>
      <c r="M18" s="367" t="s">
        <v>36</v>
      </c>
      <c r="S18">
        <f t="shared" si="11"/>
        <v>30</v>
      </c>
      <c r="T18" s="1">
        <v>0.35</v>
      </c>
      <c r="U18" s="1">
        <v>0.45</v>
      </c>
      <c r="V18" s="19">
        <v>0.5</v>
      </c>
      <c r="W18" s="70">
        <f t="shared" si="3"/>
      </c>
      <c r="X18" s="279">
        <f t="shared" si="4"/>
      </c>
      <c r="Y18" s="72">
        <f t="shared" si="8"/>
      </c>
      <c r="Z18" s="31"/>
      <c r="AA18">
        <f t="shared" si="9"/>
        <v>30</v>
      </c>
      <c r="AB18" s="1">
        <v>0.35</v>
      </c>
      <c r="AC18" s="1">
        <v>0.45</v>
      </c>
      <c r="AD18" s="19">
        <v>0.5</v>
      </c>
      <c r="AE18" s="70">
        <f t="shared" si="5"/>
      </c>
      <c r="AF18" s="279">
        <f t="shared" si="6"/>
      </c>
      <c r="AG18" s="72">
        <f t="shared" si="10"/>
      </c>
      <c r="AI18">
        <f t="shared" si="7"/>
      </c>
      <c r="AJ18" s="213">
        <f t="shared" si="12"/>
        <v>0</v>
      </c>
      <c r="AM18" s="63" t="s">
        <v>26</v>
      </c>
      <c r="AN18" s="38">
        <v>17</v>
      </c>
      <c r="AO18" s="39">
        <v>98</v>
      </c>
      <c r="AP18" s="40">
        <v>3</v>
      </c>
      <c r="AQ18" s="323">
        <v>1.4</v>
      </c>
      <c r="AS18" s="326">
        <v>37454</v>
      </c>
      <c r="AT18" s="40">
        <v>3</v>
      </c>
      <c r="AU18" s="323">
        <v>1.4</v>
      </c>
      <c r="AV18" s="39">
        <v>98</v>
      </c>
    </row>
    <row r="19" spans="2:48" ht="12.75">
      <c r="B19" s="64" t="s">
        <v>27</v>
      </c>
      <c r="C19" s="43"/>
      <c r="D19" s="44"/>
      <c r="E19" s="45"/>
      <c r="F19" s="46"/>
      <c r="G19" s="52"/>
      <c r="H19" s="70">
        <f t="shared" si="13"/>
      </c>
      <c r="I19" s="143">
        <f t="shared" si="1"/>
      </c>
      <c r="J19" s="78">
        <f t="shared" si="2"/>
      </c>
      <c r="K19" s="32"/>
      <c r="L19" s="72"/>
      <c r="M19" s="368"/>
      <c r="S19">
        <f t="shared" si="11"/>
        <v>35</v>
      </c>
      <c r="T19" s="1">
        <v>0.35</v>
      </c>
      <c r="U19" s="1">
        <v>0.45</v>
      </c>
      <c r="V19" s="19">
        <v>0.5</v>
      </c>
      <c r="W19" s="70">
        <f>IF(AND(E19&gt;0,F19&gt;0,E19&gt;F19),1-F19/E19,IF(AND(E19&gt;0,F19&gt;0,E19&lt;=F19),0,""))</f>
      </c>
      <c r="X19" s="279">
        <f t="shared" si="4"/>
      </c>
      <c r="Y19" s="72">
        <f t="shared" si="8"/>
      </c>
      <c r="Z19" s="31"/>
      <c r="AA19">
        <f t="shared" si="9"/>
        <v>35</v>
      </c>
      <c r="AB19" s="1">
        <v>0.35</v>
      </c>
      <c r="AC19" s="1">
        <v>0.45</v>
      </c>
      <c r="AD19" s="19">
        <v>0.5</v>
      </c>
      <c r="AE19" s="70">
        <f t="shared" si="5"/>
      </c>
      <c r="AF19" s="279">
        <f t="shared" si="6"/>
      </c>
      <c r="AG19" s="72">
        <f t="shared" si="10"/>
      </c>
      <c r="AI19">
        <f t="shared" si="7"/>
      </c>
      <c r="AJ19" s="213">
        <f t="shared" si="12"/>
        <v>0</v>
      </c>
      <c r="AM19" s="64" t="s">
        <v>27</v>
      </c>
      <c r="AN19" s="43">
        <v>21</v>
      </c>
      <c r="AO19" s="44">
        <v>106</v>
      </c>
      <c r="AP19" s="45">
        <v>2.7</v>
      </c>
      <c r="AQ19" s="324">
        <v>1.8</v>
      </c>
      <c r="AS19" s="326">
        <v>37489</v>
      </c>
      <c r="AT19" s="45">
        <v>2.7</v>
      </c>
      <c r="AU19" s="324">
        <v>1.8</v>
      </c>
      <c r="AV19" s="44">
        <v>106</v>
      </c>
    </row>
    <row r="20" spans="2:48" ht="13.5" thickBot="1">
      <c r="B20" s="65" t="s">
        <v>28</v>
      </c>
      <c r="C20" s="48"/>
      <c r="D20" s="49"/>
      <c r="E20" s="50"/>
      <c r="F20" s="51"/>
      <c r="G20" s="53"/>
      <c r="H20" s="293">
        <f t="shared" si="13"/>
      </c>
      <c r="I20" s="144">
        <f t="shared" si="1"/>
      </c>
      <c r="J20" s="294">
        <f t="shared" si="2"/>
      </c>
      <c r="K20" s="36">
        <f>IF(AND(J18="",J19="",J20=""),"",AVERAGE(J18:J20))</f>
      </c>
      <c r="L20" s="73" t="s">
        <v>36</v>
      </c>
      <c r="M20" s="369"/>
      <c r="S20">
        <f t="shared" si="11"/>
        <v>40</v>
      </c>
      <c r="T20" s="1">
        <v>0.35</v>
      </c>
      <c r="U20" s="1">
        <v>0.45</v>
      </c>
      <c r="V20" s="19">
        <v>0.5</v>
      </c>
      <c r="W20" s="70">
        <f>IF(AND(E20&gt;0,F20&gt;0,E20&gt;F20),1-F20/E20,IF(AND(E20&gt;0,F20&gt;0,E20&lt;=F20),0,""))</f>
      </c>
      <c r="X20" s="279">
        <f t="shared" si="4"/>
      </c>
      <c r="Y20" s="72">
        <f t="shared" si="8"/>
      </c>
      <c r="Z20" s="31"/>
      <c r="AA20">
        <f t="shared" si="9"/>
        <v>40</v>
      </c>
      <c r="AB20" s="1">
        <v>0.35</v>
      </c>
      <c r="AC20" s="1">
        <v>0.45</v>
      </c>
      <c r="AD20" s="19">
        <v>0.5</v>
      </c>
      <c r="AE20" s="70">
        <f t="shared" si="5"/>
      </c>
      <c r="AF20" s="279">
        <f t="shared" si="6"/>
      </c>
      <c r="AG20" s="72">
        <f t="shared" si="10"/>
      </c>
      <c r="AI20">
        <f t="shared" si="7"/>
      </c>
      <c r="AJ20" s="213">
        <f t="shared" si="12"/>
        <v>0</v>
      </c>
      <c r="AM20" s="65" t="s">
        <v>28</v>
      </c>
      <c r="AN20" s="48">
        <v>18</v>
      </c>
      <c r="AO20" s="49">
        <v>120</v>
      </c>
      <c r="AP20" s="50">
        <v>2.9</v>
      </c>
      <c r="AQ20" s="325">
        <v>1.9</v>
      </c>
      <c r="AS20" s="326">
        <v>37517</v>
      </c>
      <c r="AT20" s="50">
        <v>2.9</v>
      </c>
      <c r="AU20" s="325">
        <v>1.9</v>
      </c>
      <c r="AV20" s="49">
        <v>120</v>
      </c>
    </row>
    <row r="21" spans="2:48" ht="12.75">
      <c r="B21" s="66" t="s">
        <v>29</v>
      </c>
      <c r="C21" s="43"/>
      <c r="D21" s="44"/>
      <c r="E21" s="45"/>
      <c r="F21" s="46"/>
      <c r="G21" s="47"/>
      <c r="H21" s="290">
        <f t="shared" si="13"/>
      </c>
      <c r="I21" s="145">
        <f t="shared" si="1"/>
      </c>
      <c r="J21" s="281">
        <f t="shared" si="2"/>
      </c>
      <c r="K21" s="20"/>
      <c r="L21" s="74"/>
      <c r="M21" s="358" t="str">
        <f>IF(L23="","-",IF(L23&gt;=0.995,"Yes","No"))</f>
        <v>-</v>
      </c>
      <c r="S21">
        <f t="shared" si="11"/>
        <v>45</v>
      </c>
      <c r="T21" s="1">
        <v>0.35</v>
      </c>
      <c r="U21" s="1">
        <v>0.45</v>
      </c>
      <c r="V21" s="19">
        <v>0.5</v>
      </c>
      <c r="W21" s="70">
        <f>IF(AND(E21&gt;0,F21&gt;0,E21&gt;F21),1-F21/E21,IF(AND(E21&gt;0,F21&gt;0,E21&lt;=F21),0,""))</f>
      </c>
      <c r="X21" s="279">
        <f t="shared" si="4"/>
      </c>
      <c r="Y21" s="72">
        <f t="shared" si="8"/>
      </c>
      <c r="Z21" s="31"/>
      <c r="AA21">
        <f t="shared" si="9"/>
        <v>45</v>
      </c>
      <c r="AB21" s="1">
        <v>0.35</v>
      </c>
      <c r="AC21" s="1">
        <v>0.45</v>
      </c>
      <c r="AD21" s="19">
        <v>0.5</v>
      </c>
      <c r="AE21" s="70">
        <f t="shared" si="5"/>
      </c>
      <c r="AF21" s="279">
        <f t="shared" si="6"/>
      </c>
      <c r="AG21" s="72">
        <f t="shared" si="10"/>
      </c>
      <c r="AI21">
        <f t="shared" si="7"/>
      </c>
      <c r="AJ21" s="213">
        <f t="shared" si="12"/>
        <v>0</v>
      </c>
      <c r="AM21" s="66" t="s">
        <v>29</v>
      </c>
      <c r="AN21" s="43">
        <v>16</v>
      </c>
      <c r="AO21" s="44">
        <v>94</v>
      </c>
      <c r="AP21" s="45">
        <v>2.1</v>
      </c>
      <c r="AQ21" s="324">
        <v>1</v>
      </c>
      <c r="AS21" s="326">
        <v>37545</v>
      </c>
      <c r="AT21" s="45">
        <v>2.1</v>
      </c>
      <c r="AU21" s="324">
        <v>1</v>
      </c>
      <c r="AV21" s="44">
        <v>94</v>
      </c>
    </row>
    <row r="22" spans="2:48" ht="12.75">
      <c r="B22" s="67" t="s">
        <v>30</v>
      </c>
      <c r="C22" s="43"/>
      <c r="D22" s="44"/>
      <c r="E22" s="45"/>
      <c r="F22" s="46"/>
      <c r="G22" s="52"/>
      <c r="H22" s="70">
        <f t="shared" si="13"/>
      </c>
      <c r="I22" s="143">
        <f t="shared" si="1"/>
      </c>
      <c r="J22" s="78">
        <f t="shared" si="2"/>
      </c>
      <c r="K22" s="32"/>
      <c r="L22" s="72"/>
      <c r="M22" s="359"/>
      <c r="S22">
        <f t="shared" si="11"/>
        <v>50</v>
      </c>
      <c r="T22" s="1">
        <v>0.35</v>
      </c>
      <c r="U22" s="1">
        <v>0.45</v>
      </c>
      <c r="V22" s="19">
        <v>0.5</v>
      </c>
      <c r="W22" s="70">
        <f>IF(AND(E22&gt;0,F22&gt;0,E22&gt;F22),1-F22/E22,IF(AND(E22&gt;0,F22&gt;0,E22&lt;=F22),0,""))</f>
      </c>
      <c r="X22" s="279">
        <f t="shared" si="4"/>
      </c>
      <c r="Y22" s="72">
        <f t="shared" si="8"/>
      </c>
      <c r="Z22" s="31"/>
      <c r="AA22">
        <f t="shared" si="9"/>
        <v>50</v>
      </c>
      <c r="AB22" s="1">
        <v>0.35</v>
      </c>
      <c r="AC22" s="1">
        <v>0.45</v>
      </c>
      <c r="AD22" s="19">
        <v>0.5</v>
      </c>
      <c r="AE22" s="70">
        <f t="shared" si="5"/>
      </c>
      <c r="AF22" s="279">
        <f t="shared" si="6"/>
      </c>
      <c r="AG22" s="72">
        <f t="shared" si="10"/>
      </c>
      <c r="AI22">
        <f t="shared" si="7"/>
      </c>
      <c r="AJ22" s="213">
        <f t="shared" si="12"/>
        <v>0</v>
      </c>
      <c r="AM22" s="67" t="s">
        <v>30</v>
      </c>
      <c r="AN22" s="43">
        <v>20</v>
      </c>
      <c r="AO22" s="44">
        <v>86</v>
      </c>
      <c r="AP22" s="45">
        <v>7</v>
      </c>
      <c r="AQ22" s="324">
        <v>1</v>
      </c>
      <c r="AS22" s="326">
        <v>37580</v>
      </c>
      <c r="AT22" s="45">
        <v>7</v>
      </c>
      <c r="AU22" s="324">
        <v>1</v>
      </c>
      <c r="AV22" s="44">
        <v>86</v>
      </c>
    </row>
    <row r="23" spans="2:48" ht="13.5" thickBot="1">
      <c r="B23" s="68" t="s">
        <v>31</v>
      </c>
      <c r="C23" s="43"/>
      <c r="D23" s="49"/>
      <c r="E23" s="50"/>
      <c r="F23" s="51"/>
      <c r="G23" s="53"/>
      <c r="H23" s="29">
        <f t="shared" si="13"/>
      </c>
      <c r="I23" s="143">
        <f t="shared" si="1"/>
      </c>
      <c r="J23" s="20">
        <f t="shared" si="2"/>
      </c>
      <c r="K23" s="36">
        <f>IF(AND(J21="",J22="",J23=""),"",AVERAGE(J21:J23))</f>
      </c>
      <c r="L23" s="75">
        <f>IF(K23="","",AVERAGE(J12:J23))</f>
      </c>
      <c r="M23" s="360"/>
      <c r="S23">
        <f t="shared" si="11"/>
        <v>55</v>
      </c>
      <c r="T23" s="1">
        <v>0.35</v>
      </c>
      <c r="U23" s="1">
        <v>0.45</v>
      </c>
      <c r="V23" s="19">
        <v>0.5</v>
      </c>
      <c r="W23" s="80">
        <f>IF(AND(E23&gt;0,F23&gt;0,E23&gt;F23),1-F23/E23,IF(AND(E23&gt;0,F23&gt;0,E23&lt;=F23),0,""))</f>
      </c>
      <c r="X23" s="280">
        <f t="shared" si="4"/>
      </c>
      <c r="Y23" s="73">
        <f t="shared" si="8"/>
      </c>
      <c r="Z23" s="31"/>
      <c r="AA23">
        <f t="shared" si="9"/>
        <v>55</v>
      </c>
      <c r="AB23" s="1">
        <v>0.35</v>
      </c>
      <c r="AC23" s="1">
        <v>0.45</v>
      </c>
      <c r="AD23" s="19">
        <v>0.5</v>
      </c>
      <c r="AE23" s="80">
        <f t="shared" si="5"/>
      </c>
      <c r="AF23" s="280">
        <f t="shared" si="6"/>
      </c>
      <c r="AG23" s="73">
        <f t="shared" si="10"/>
      </c>
      <c r="AI23">
        <f t="shared" si="7"/>
      </c>
      <c r="AJ23" s="213">
        <f t="shared" si="12"/>
        <v>0</v>
      </c>
      <c r="AM23" s="68" t="s">
        <v>31</v>
      </c>
      <c r="AN23" s="43">
        <v>31</v>
      </c>
      <c r="AO23" s="49">
        <v>65</v>
      </c>
      <c r="AP23" s="50">
        <v>4</v>
      </c>
      <c r="AQ23" s="325">
        <v>3</v>
      </c>
      <c r="AS23" s="326">
        <v>37621</v>
      </c>
      <c r="AT23" s="50">
        <v>4</v>
      </c>
      <c r="AU23" s="325">
        <v>3</v>
      </c>
      <c r="AV23" s="49">
        <v>65</v>
      </c>
    </row>
    <row r="24" spans="2:48" ht="12.75">
      <c r="B24" s="3"/>
      <c r="C24" s="3"/>
      <c r="D24" s="3"/>
      <c r="E24" s="3"/>
      <c r="F24" s="3"/>
      <c r="G24" s="3"/>
      <c r="H24" s="3"/>
      <c r="I24" s="3"/>
      <c r="J24" s="3"/>
      <c r="K24" s="3"/>
      <c r="L24" s="3"/>
      <c r="S24">
        <f t="shared" si="11"/>
        <v>60</v>
      </c>
      <c r="T24" s="1">
        <v>0.35</v>
      </c>
      <c r="U24" s="1">
        <v>0.45</v>
      </c>
      <c r="V24" s="19">
        <v>0.5</v>
      </c>
      <c r="Y24" s="30"/>
      <c r="Z24" s="30"/>
      <c r="AA24">
        <f t="shared" si="9"/>
        <v>60</v>
      </c>
      <c r="AB24" s="1">
        <v>0.35</v>
      </c>
      <c r="AC24" s="1">
        <v>0.45</v>
      </c>
      <c r="AD24" s="19">
        <v>0.5</v>
      </c>
      <c r="AJ24" s="213"/>
      <c r="AM24" s="57" t="s">
        <v>20</v>
      </c>
      <c r="AN24" s="38">
        <v>29</v>
      </c>
      <c r="AO24" s="39">
        <v>62</v>
      </c>
      <c r="AP24" s="40">
        <v>17</v>
      </c>
      <c r="AQ24" s="285">
        <v>9</v>
      </c>
      <c r="AS24" s="326">
        <v>37650</v>
      </c>
      <c r="AT24" s="40">
        <v>17</v>
      </c>
      <c r="AU24" s="285">
        <v>9</v>
      </c>
      <c r="AV24" s="39">
        <v>62</v>
      </c>
    </row>
    <row r="25" spans="2:48" ht="14.25">
      <c r="B25" s="26" t="s">
        <v>39</v>
      </c>
      <c r="C25" s="26"/>
      <c r="S25">
        <v>60.5</v>
      </c>
      <c r="T25" s="1">
        <v>0.25</v>
      </c>
      <c r="U25" s="1">
        <v>0.35</v>
      </c>
      <c r="V25" s="19">
        <v>0.4</v>
      </c>
      <c r="AA25">
        <v>60.5</v>
      </c>
      <c r="AB25" s="1">
        <v>0.25</v>
      </c>
      <c r="AC25" s="1">
        <v>0.35</v>
      </c>
      <c r="AD25" s="19">
        <v>0.4</v>
      </c>
      <c r="AJ25" s="213"/>
      <c r="AM25" s="58" t="s">
        <v>21</v>
      </c>
      <c r="AN25" s="43">
        <v>19</v>
      </c>
      <c r="AO25" s="44">
        <v>88</v>
      </c>
      <c r="AP25" s="45">
        <v>20</v>
      </c>
      <c r="AQ25" s="286">
        <v>12</v>
      </c>
      <c r="AS25" s="326">
        <v>37671</v>
      </c>
      <c r="AT25" s="45">
        <v>20</v>
      </c>
      <c r="AU25" s="286">
        <v>12</v>
      </c>
      <c r="AV25" s="44">
        <v>88</v>
      </c>
    </row>
    <row r="26" spans="2:48" ht="15" thickBot="1">
      <c r="B26" s="26" t="s">
        <v>41</v>
      </c>
      <c r="C26" s="26"/>
      <c r="S26">
        <f>65</f>
        <v>65</v>
      </c>
      <c r="T26" s="1">
        <v>0.25</v>
      </c>
      <c r="U26" s="1">
        <v>0.35</v>
      </c>
      <c r="V26" s="19">
        <v>0.4</v>
      </c>
      <c r="AA26">
        <f>65</f>
        <v>65</v>
      </c>
      <c r="AB26" s="1">
        <v>0.25</v>
      </c>
      <c r="AC26" s="1">
        <v>0.35</v>
      </c>
      <c r="AD26" s="19">
        <v>0.4</v>
      </c>
      <c r="AJ26" s="213"/>
      <c r="AM26" s="59" t="s">
        <v>22</v>
      </c>
      <c r="AN26" s="48"/>
      <c r="AO26" s="49"/>
      <c r="AP26" s="50"/>
      <c r="AQ26" s="287"/>
      <c r="AS26" s="326"/>
      <c r="AT26" s="50"/>
      <c r="AU26" s="287"/>
      <c r="AV26" s="49"/>
    </row>
    <row r="27" spans="2:48" ht="12.75">
      <c r="B27" s="25" t="s">
        <v>77</v>
      </c>
      <c r="C27" s="25"/>
      <c r="S27">
        <f t="shared" si="11"/>
        <v>70</v>
      </c>
      <c r="T27" s="1">
        <v>0.25</v>
      </c>
      <c r="U27" s="1">
        <v>0.35</v>
      </c>
      <c r="V27" s="19">
        <v>0.4</v>
      </c>
      <c r="AA27">
        <f aca="true" t="shared" si="14" ref="AA27:AA37">AA26+5</f>
        <v>70</v>
      </c>
      <c r="AB27" s="1">
        <v>0.25</v>
      </c>
      <c r="AC27" s="1">
        <v>0.35</v>
      </c>
      <c r="AD27" s="19">
        <v>0.4</v>
      </c>
      <c r="AJ27" s="213"/>
      <c r="AM27" s="60" t="s">
        <v>23</v>
      </c>
      <c r="AN27" s="38"/>
      <c r="AO27" s="39"/>
      <c r="AP27" s="40"/>
      <c r="AQ27" s="285"/>
      <c r="AS27" s="326"/>
      <c r="AT27" s="40"/>
      <c r="AU27" s="285"/>
      <c r="AV27" s="39"/>
    </row>
    <row r="28" spans="19:48" ht="7.5" customHeight="1">
      <c r="S28">
        <f t="shared" si="11"/>
        <v>75</v>
      </c>
      <c r="T28" s="1">
        <v>0.25</v>
      </c>
      <c r="U28" s="1">
        <v>0.35</v>
      </c>
      <c r="V28" s="19">
        <v>0.4</v>
      </c>
      <c r="AA28">
        <f t="shared" si="14"/>
        <v>75</v>
      </c>
      <c r="AB28" s="1">
        <v>0.25</v>
      </c>
      <c r="AC28" s="1">
        <v>0.35</v>
      </c>
      <c r="AD28" s="19">
        <v>0.4</v>
      </c>
      <c r="AJ28" s="213"/>
      <c r="AM28" s="61" t="s">
        <v>24</v>
      </c>
      <c r="AN28" s="43">
        <v>21</v>
      </c>
      <c r="AO28" s="44">
        <v>150</v>
      </c>
      <c r="AP28" s="45">
        <v>5</v>
      </c>
      <c r="AQ28" s="286">
        <v>3</v>
      </c>
      <c r="AS28" s="326">
        <v>37762</v>
      </c>
      <c r="AT28" s="45">
        <v>5</v>
      </c>
      <c r="AU28" s="286">
        <v>3</v>
      </c>
      <c r="AV28" s="44">
        <v>150</v>
      </c>
    </row>
    <row r="29" spans="2:48" ht="13.5" thickBot="1">
      <c r="B29" s="112" t="s">
        <v>96</v>
      </c>
      <c r="C29" s="109"/>
      <c r="D29" s="109"/>
      <c r="E29" s="109"/>
      <c r="F29" s="142" t="s">
        <v>180</v>
      </c>
      <c r="G29" s="109"/>
      <c r="H29" s="109"/>
      <c r="I29" s="109"/>
      <c r="J29" s="109"/>
      <c r="K29" s="109"/>
      <c r="L29" s="109"/>
      <c r="M29" s="109"/>
      <c r="S29">
        <f t="shared" si="11"/>
        <v>80</v>
      </c>
      <c r="T29" s="1">
        <v>0.25</v>
      </c>
      <c r="U29" s="1">
        <v>0.35</v>
      </c>
      <c r="V29" s="19">
        <v>0.4</v>
      </c>
      <c r="AA29">
        <f t="shared" si="14"/>
        <v>80</v>
      </c>
      <c r="AB29" s="1">
        <v>0.25</v>
      </c>
      <c r="AC29" s="1">
        <v>0.35</v>
      </c>
      <c r="AD29" s="19">
        <v>0.4</v>
      </c>
      <c r="AJ29" s="213"/>
      <c r="AM29" s="62" t="s">
        <v>25</v>
      </c>
      <c r="AN29" s="48">
        <v>18</v>
      </c>
      <c r="AO29" s="49">
        <v>126</v>
      </c>
      <c r="AP29" s="50">
        <v>5.8</v>
      </c>
      <c r="AQ29" s="287">
        <v>3.1</v>
      </c>
      <c r="AS29" s="326">
        <v>37790</v>
      </c>
      <c r="AT29" s="50">
        <v>5.8</v>
      </c>
      <c r="AU29" s="287">
        <v>3.1</v>
      </c>
      <c r="AV29" s="49">
        <v>126</v>
      </c>
    </row>
    <row r="30" spans="19:48" ht="13.5" thickTop="1">
      <c r="S30">
        <f t="shared" si="11"/>
        <v>85</v>
      </c>
      <c r="T30" s="1">
        <v>0.25</v>
      </c>
      <c r="U30" s="1">
        <v>0.35</v>
      </c>
      <c r="V30" s="19">
        <v>0.4</v>
      </c>
      <c r="AA30">
        <f t="shared" si="14"/>
        <v>85</v>
      </c>
      <c r="AB30" s="1">
        <v>0.25</v>
      </c>
      <c r="AC30" s="1">
        <v>0.35</v>
      </c>
      <c r="AD30" s="19">
        <v>0.4</v>
      </c>
      <c r="AJ30" s="213"/>
      <c r="AM30" s="63" t="s">
        <v>26</v>
      </c>
      <c r="AN30" s="38">
        <v>16</v>
      </c>
      <c r="AO30" s="39">
        <v>118</v>
      </c>
      <c r="AP30" s="40">
        <v>4.5</v>
      </c>
      <c r="AQ30" s="285">
        <v>3.9</v>
      </c>
      <c r="AS30" s="326">
        <v>37818</v>
      </c>
      <c r="AT30" s="40">
        <v>4.5</v>
      </c>
      <c r="AU30" s="285">
        <v>3.9</v>
      </c>
      <c r="AV30" s="39">
        <v>118</v>
      </c>
    </row>
    <row r="31" spans="19:48" ht="12.75">
      <c r="S31">
        <f t="shared" si="11"/>
        <v>90</v>
      </c>
      <c r="T31" s="1">
        <v>0.25</v>
      </c>
      <c r="U31" s="1">
        <v>0.35</v>
      </c>
      <c r="V31" s="19">
        <v>0.4</v>
      </c>
      <c r="AA31">
        <f t="shared" si="14"/>
        <v>90</v>
      </c>
      <c r="AB31" s="1">
        <v>0.25</v>
      </c>
      <c r="AC31" s="1">
        <v>0.35</v>
      </c>
      <c r="AD31" s="19">
        <v>0.4</v>
      </c>
      <c r="AJ31" s="213"/>
      <c r="AM31" s="64" t="s">
        <v>27</v>
      </c>
      <c r="AN31" s="43">
        <v>20</v>
      </c>
      <c r="AO31" s="44">
        <v>116</v>
      </c>
      <c r="AP31" s="45">
        <v>4.3</v>
      </c>
      <c r="AQ31" s="286">
        <v>2.5</v>
      </c>
      <c r="AS31" s="326">
        <v>37853</v>
      </c>
      <c r="AT31" s="45">
        <v>4.3</v>
      </c>
      <c r="AU31" s="286">
        <v>2.5</v>
      </c>
      <c r="AV31" s="44">
        <v>116</v>
      </c>
    </row>
    <row r="32" spans="2:48" ht="24" customHeight="1" thickBot="1">
      <c r="B32" s="196" t="str">
        <f>B4</f>
        <v>Berryessa Highlands</v>
      </c>
      <c r="C32" s="23"/>
      <c r="D32" s="23"/>
      <c r="E32" s="23"/>
      <c r="F32" s="23"/>
      <c r="G32" s="23"/>
      <c r="H32" s="23"/>
      <c r="I32" s="23"/>
      <c r="J32" s="23"/>
      <c r="K32" s="23"/>
      <c r="L32" s="23"/>
      <c r="M32" s="23"/>
      <c r="S32">
        <f t="shared" si="11"/>
        <v>95</v>
      </c>
      <c r="T32" s="1">
        <v>0.25</v>
      </c>
      <c r="U32" s="1">
        <v>0.35</v>
      </c>
      <c r="V32" s="19">
        <v>0.4</v>
      </c>
      <c r="AA32">
        <f t="shared" si="14"/>
        <v>95</v>
      </c>
      <c r="AB32" s="1">
        <v>0.25</v>
      </c>
      <c r="AC32" s="1">
        <v>0.35</v>
      </c>
      <c r="AD32" s="19">
        <v>0.4</v>
      </c>
      <c r="AJ32" s="213"/>
      <c r="AM32" s="65" t="s">
        <v>28</v>
      </c>
      <c r="AN32" s="48">
        <v>17</v>
      </c>
      <c r="AO32" s="49">
        <v>91</v>
      </c>
      <c r="AP32" s="50">
        <v>5.3</v>
      </c>
      <c r="AQ32" s="287">
        <v>3.8</v>
      </c>
      <c r="AS32" s="326">
        <v>37881</v>
      </c>
      <c r="AT32" s="50">
        <v>5.3</v>
      </c>
      <c r="AU32" s="287">
        <v>3.8</v>
      </c>
      <c r="AV32" s="49">
        <v>91</v>
      </c>
    </row>
    <row r="33" spans="2:48" ht="15.75">
      <c r="B33" s="24" t="s">
        <v>74</v>
      </c>
      <c r="C33" s="24"/>
      <c r="D33" s="23"/>
      <c r="E33" s="23"/>
      <c r="F33" s="23"/>
      <c r="G33" s="23"/>
      <c r="H33" s="23"/>
      <c r="I33" s="23"/>
      <c r="J33" s="23"/>
      <c r="K33" s="23"/>
      <c r="L33" s="23"/>
      <c r="M33" s="23"/>
      <c r="S33">
        <f t="shared" si="11"/>
        <v>100</v>
      </c>
      <c r="T33" s="1">
        <v>0.25</v>
      </c>
      <c r="U33" s="1">
        <v>0.35</v>
      </c>
      <c r="V33" s="19">
        <v>0.4</v>
      </c>
      <c r="AA33">
        <f t="shared" si="14"/>
        <v>100</v>
      </c>
      <c r="AB33" s="1">
        <v>0.25</v>
      </c>
      <c r="AC33" s="1">
        <v>0.35</v>
      </c>
      <c r="AD33" s="19">
        <v>0.4</v>
      </c>
      <c r="AJ33" s="213"/>
      <c r="AM33" s="66" t="s">
        <v>29</v>
      </c>
      <c r="AN33" s="43">
        <v>15</v>
      </c>
      <c r="AO33" s="44">
        <v>96</v>
      </c>
      <c r="AP33" s="45">
        <v>4</v>
      </c>
      <c r="AQ33" s="286">
        <v>3.2</v>
      </c>
      <c r="AS33" s="326">
        <v>37909</v>
      </c>
      <c r="AT33" s="45">
        <v>4</v>
      </c>
      <c r="AU33" s="286">
        <v>3.2</v>
      </c>
      <c r="AV33" s="44">
        <v>96</v>
      </c>
    </row>
    <row r="34" spans="2:48" ht="15.75">
      <c r="B34" s="24" t="s">
        <v>75</v>
      </c>
      <c r="C34" s="24"/>
      <c r="D34" s="24"/>
      <c r="E34" s="24"/>
      <c r="F34" s="24"/>
      <c r="G34" s="24"/>
      <c r="H34" s="24"/>
      <c r="I34" s="24"/>
      <c r="J34" s="24"/>
      <c r="K34" s="24"/>
      <c r="L34" s="24"/>
      <c r="M34" s="23"/>
      <c r="S34">
        <f t="shared" si="11"/>
        <v>105</v>
      </c>
      <c r="T34" s="1">
        <v>0.25</v>
      </c>
      <c r="U34" s="1">
        <v>0.35</v>
      </c>
      <c r="V34" s="19">
        <v>0.4</v>
      </c>
      <c r="AA34">
        <f t="shared" si="14"/>
        <v>105</v>
      </c>
      <c r="AB34" s="1">
        <v>0.25</v>
      </c>
      <c r="AC34" s="1">
        <v>0.35</v>
      </c>
      <c r="AD34" s="19">
        <v>0.4</v>
      </c>
      <c r="AJ34" s="213"/>
      <c r="AM34" s="67" t="s">
        <v>30</v>
      </c>
      <c r="AN34" s="43">
        <v>19</v>
      </c>
      <c r="AO34" s="44">
        <v>89</v>
      </c>
      <c r="AP34" s="45">
        <v>3.2</v>
      </c>
      <c r="AQ34" s="286">
        <v>0.7</v>
      </c>
      <c r="AS34" s="326">
        <v>37944</v>
      </c>
      <c r="AT34" s="45">
        <v>3.2</v>
      </c>
      <c r="AU34" s="286">
        <v>0.7</v>
      </c>
      <c r="AV34" s="44">
        <v>89</v>
      </c>
    </row>
    <row r="35" spans="2:48" ht="13.5" thickBot="1">
      <c r="B35" s="1" t="s">
        <v>73</v>
      </c>
      <c r="C35" s="315">
        <f>C7+1</f>
        <v>2016</v>
      </c>
      <c r="S35">
        <f t="shared" si="11"/>
        <v>110</v>
      </c>
      <c r="T35" s="1">
        <v>0.25</v>
      </c>
      <c r="U35" s="1">
        <v>0.35</v>
      </c>
      <c r="V35" s="19">
        <v>0.4</v>
      </c>
      <c r="AA35">
        <f t="shared" si="14"/>
        <v>110</v>
      </c>
      <c r="AB35" s="1">
        <v>0.25</v>
      </c>
      <c r="AC35" s="1">
        <v>0.35</v>
      </c>
      <c r="AD35" s="19">
        <v>0.4</v>
      </c>
      <c r="AJ35" s="213"/>
      <c r="AM35" s="68" t="s">
        <v>31</v>
      </c>
      <c r="AN35" s="43">
        <v>17</v>
      </c>
      <c r="AO35" s="49">
        <v>64</v>
      </c>
      <c r="AP35" s="50">
        <v>3.8</v>
      </c>
      <c r="AQ35" s="287">
        <v>3.6</v>
      </c>
      <c r="AS35" s="326">
        <v>37972</v>
      </c>
      <c r="AT35" s="50">
        <v>3.8</v>
      </c>
      <c r="AU35" s="287">
        <v>3.6</v>
      </c>
      <c r="AV35" s="49">
        <v>64</v>
      </c>
    </row>
    <row r="36" spans="2:48" ht="14.25" customHeight="1">
      <c r="B36" s="2"/>
      <c r="C36" s="15"/>
      <c r="D36" s="2"/>
      <c r="E36" s="4"/>
      <c r="F36" s="84"/>
      <c r="G36" s="361" t="s">
        <v>121</v>
      </c>
      <c r="H36" s="3" t="s">
        <v>7</v>
      </c>
      <c r="I36" s="15" t="s">
        <v>11</v>
      </c>
      <c r="J36" s="12" t="s">
        <v>13</v>
      </c>
      <c r="K36" s="12" t="s">
        <v>38</v>
      </c>
      <c r="L36" s="4" t="s">
        <v>40</v>
      </c>
      <c r="M36" s="364" t="s">
        <v>146</v>
      </c>
      <c r="S36">
        <f t="shared" si="11"/>
        <v>115</v>
      </c>
      <c r="T36" s="1">
        <v>0.25</v>
      </c>
      <c r="U36" s="1">
        <v>0.35</v>
      </c>
      <c r="V36" s="19">
        <v>0.4</v>
      </c>
      <c r="AA36">
        <f t="shared" si="14"/>
        <v>115</v>
      </c>
      <c r="AB36" s="1">
        <v>0.25</v>
      </c>
      <c r="AC36" s="1">
        <v>0.35</v>
      </c>
      <c r="AD36" s="19">
        <v>0.4</v>
      </c>
      <c r="AJ36" s="213"/>
      <c r="AM36" s="57" t="s">
        <v>20</v>
      </c>
      <c r="AN36" s="38">
        <v>21</v>
      </c>
      <c r="AO36" s="39">
        <v>102</v>
      </c>
      <c r="AP36" s="40">
        <v>11</v>
      </c>
      <c r="AQ36" s="323">
        <v>5.1</v>
      </c>
      <c r="AS36" s="326">
        <v>38007</v>
      </c>
      <c r="AT36" s="40">
        <v>11</v>
      </c>
      <c r="AU36" s="323">
        <v>5.1</v>
      </c>
      <c r="AV36" s="39">
        <v>102</v>
      </c>
    </row>
    <row r="37" spans="2:48" ht="12.75">
      <c r="B37" s="5"/>
      <c r="C37" s="17"/>
      <c r="D37" s="21" t="s">
        <v>1</v>
      </c>
      <c r="E37" s="22"/>
      <c r="F37" s="216" t="s">
        <v>6</v>
      </c>
      <c r="G37" s="362"/>
      <c r="H37" s="6" t="s">
        <v>8</v>
      </c>
      <c r="I37" s="17" t="s">
        <v>12</v>
      </c>
      <c r="J37" s="13" t="s">
        <v>10</v>
      </c>
      <c r="K37" s="13" t="s">
        <v>37</v>
      </c>
      <c r="L37" s="7" t="s">
        <v>17</v>
      </c>
      <c r="M37" s="365"/>
      <c r="S37">
        <f t="shared" si="11"/>
        <v>120</v>
      </c>
      <c r="T37" s="1">
        <v>0.25</v>
      </c>
      <c r="U37" s="1">
        <v>0.35</v>
      </c>
      <c r="V37" s="19">
        <v>0.4</v>
      </c>
      <c r="AA37">
        <f t="shared" si="14"/>
        <v>120</v>
      </c>
      <c r="AB37" s="1">
        <v>0.25</v>
      </c>
      <c r="AC37" s="1">
        <v>0.35</v>
      </c>
      <c r="AD37" s="19">
        <v>0.4</v>
      </c>
      <c r="AJ37" s="213"/>
      <c r="AM37" s="58" t="s">
        <v>21</v>
      </c>
      <c r="AN37" s="43">
        <v>18</v>
      </c>
      <c r="AO37" s="44">
        <v>92</v>
      </c>
      <c r="AP37" s="45">
        <v>6.6</v>
      </c>
      <c r="AQ37" s="324">
        <v>4.3</v>
      </c>
      <c r="AS37" s="326">
        <v>38035</v>
      </c>
      <c r="AT37" s="45">
        <v>6.6</v>
      </c>
      <c r="AU37" s="324">
        <v>4.3</v>
      </c>
      <c r="AV37" s="44">
        <v>92</v>
      </c>
    </row>
    <row r="38" spans="2:48" ht="13.5" thickBot="1">
      <c r="B38" s="5" t="s">
        <v>0</v>
      </c>
      <c r="C38" s="17" t="s">
        <v>42</v>
      </c>
      <c r="D38" s="11" t="s">
        <v>3</v>
      </c>
      <c r="E38" s="16" t="s">
        <v>4</v>
      </c>
      <c r="F38" s="216" t="s">
        <v>5</v>
      </c>
      <c r="G38" s="362"/>
      <c r="H38" s="6" t="s">
        <v>9</v>
      </c>
      <c r="I38" s="17" t="s">
        <v>9</v>
      </c>
      <c r="J38" s="13" t="s">
        <v>14</v>
      </c>
      <c r="K38" s="13" t="s">
        <v>16</v>
      </c>
      <c r="L38" s="7" t="s">
        <v>18</v>
      </c>
      <c r="M38" s="365"/>
      <c r="S38">
        <v>120.5</v>
      </c>
      <c r="T38" s="1">
        <v>0.15</v>
      </c>
      <c r="U38" s="1">
        <v>0.25</v>
      </c>
      <c r="V38" s="19">
        <v>0.3</v>
      </c>
      <c r="AA38">
        <v>120.5</v>
      </c>
      <c r="AB38" s="1">
        <v>0.15</v>
      </c>
      <c r="AC38" s="1">
        <v>0.25</v>
      </c>
      <c r="AD38" s="19">
        <v>0.3</v>
      </c>
      <c r="AJ38" s="213"/>
      <c r="AM38" s="59" t="s">
        <v>22</v>
      </c>
      <c r="AN38" s="48"/>
      <c r="AO38" s="49"/>
      <c r="AP38" s="50"/>
      <c r="AQ38" s="325"/>
      <c r="AT38" s="50"/>
      <c r="AU38" s="325"/>
      <c r="AV38" s="49"/>
    </row>
    <row r="39" spans="2:48" ht="13.5" thickBot="1">
      <c r="B39" s="8"/>
      <c r="C39" s="18"/>
      <c r="D39" s="8" t="s">
        <v>2</v>
      </c>
      <c r="E39" s="18" t="s">
        <v>2</v>
      </c>
      <c r="F39" s="91" t="s">
        <v>2</v>
      </c>
      <c r="G39" s="363"/>
      <c r="H39" s="9" t="s">
        <v>10</v>
      </c>
      <c r="I39" s="18" t="s">
        <v>10</v>
      </c>
      <c r="J39" s="14" t="s">
        <v>15</v>
      </c>
      <c r="K39" s="14" t="s">
        <v>14</v>
      </c>
      <c r="L39" s="10" t="s">
        <v>19</v>
      </c>
      <c r="M39" s="366"/>
      <c r="S39">
        <v>125</v>
      </c>
      <c r="T39" s="1">
        <v>0.15</v>
      </c>
      <c r="U39" s="1">
        <v>0.25</v>
      </c>
      <c r="V39" s="19">
        <v>0.3</v>
      </c>
      <c r="AA39">
        <v>125</v>
      </c>
      <c r="AB39" s="1">
        <v>0.15</v>
      </c>
      <c r="AC39" s="1">
        <v>0.25</v>
      </c>
      <c r="AD39" s="19">
        <v>0.3</v>
      </c>
      <c r="AJ39" s="213"/>
      <c r="AM39" s="60" t="s">
        <v>23</v>
      </c>
      <c r="AN39" s="38">
        <v>21</v>
      </c>
      <c r="AO39" s="39">
        <v>118</v>
      </c>
      <c r="AP39" s="40">
        <v>8.5</v>
      </c>
      <c r="AQ39" s="323">
        <v>2.8</v>
      </c>
      <c r="AS39" s="326">
        <v>38098</v>
      </c>
      <c r="AT39" s="40">
        <v>8.5</v>
      </c>
      <c r="AU39" s="323">
        <v>2.8</v>
      </c>
      <c r="AV39" s="39">
        <v>118</v>
      </c>
    </row>
    <row r="40" spans="2:48" ht="12.75">
      <c r="B40" s="57" t="s">
        <v>20</v>
      </c>
      <c r="C40" s="38"/>
      <c r="D40" s="39"/>
      <c r="E40" s="40"/>
      <c r="F40" s="54"/>
      <c r="G40" s="42"/>
      <c r="H40" s="282">
        <f aca="true" t="shared" si="15" ref="H40:H51">IF(AND(E40&gt;0,F40&gt;0,E40&gt;F40),1-F40/E40,IF(AND(E40&gt;0,F40&gt;0,E40&lt;=F40),0,""))</f>
      </c>
      <c r="I40" s="147">
        <f aca="true" t="shared" si="16" ref="I40:I51">IF(OR(D40&lt;=0,E40&lt;=0,RIGHT(G40)="2"),"",IF(AND(AE12&lt;AF12,AG12=1),"-",VLOOKUP(D40,$AA$12:$AD$39,IF(AND(E40&gt;=0.5,E40&lt;=4),2,IF(AND(E40&gt;4,E40&lt;=8),3,IF(AND(E40&gt;8),4))))))</f>
      </c>
      <c r="J40" s="77">
        <f aca="true" t="shared" si="17" ref="J40:J51">IF(OR(I40="",H40=""),"",IF(AND(H40&lt;I40,F40&lt;=2.05),1,IF(AND(H40&lt;I40,E40&lt;=2.05),1,H40/I40)))</f>
      </c>
      <c r="K40" s="34"/>
      <c r="L40" s="71"/>
      <c r="M40" s="358" t="str">
        <f>IF(L42="","-",IF(L42&gt;=0.995,"Yes","No"))</f>
        <v>-</v>
      </c>
      <c r="AI40">
        <f aca="true" t="shared" si="18" ref="AI40:AI51">RIGHT(G40)</f>
      </c>
      <c r="AJ40" s="213">
        <f>TOC(AI40)</f>
        <v>0</v>
      </c>
      <c r="AM40" s="61" t="s">
        <v>24</v>
      </c>
      <c r="AN40" s="43">
        <v>19</v>
      </c>
      <c r="AO40" s="44">
        <v>112</v>
      </c>
      <c r="AP40" s="45">
        <v>6.2</v>
      </c>
      <c r="AQ40" s="324">
        <v>5.5</v>
      </c>
      <c r="AS40" s="326">
        <v>38126</v>
      </c>
      <c r="AT40" s="45">
        <v>6.2</v>
      </c>
      <c r="AU40" s="324">
        <v>5.5</v>
      </c>
      <c r="AV40" s="44">
        <v>112</v>
      </c>
    </row>
    <row r="41" spans="2:48" ht="13.5" thickBot="1">
      <c r="B41" s="58" t="s">
        <v>21</v>
      </c>
      <c r="C41" s="43"/>
      <c r="D41" s="44"/>
      <c r="E41" s="45"/>
      <c r="F41" s="55"/>
      <c r="G41" s="52"/>
      <c r="H41" s="283">
        <f t="shared" si="15"/>
      </c>
      <c r="I41" s="143">
        <f t="shared" si="16"/>
      </c>
      <c r="J41" s="78">
        <f t="shared" si="17"/>
      </c>
      <c r="K41" s="32"/>
      <c r="L41" s="72"/>
      <c r="M41" s="359"/>
      <c r="AI41">
        <f t="shared" si="18"/>
      </c>
      <c r="AJ41" s="213">
        <f>TOC(AI41)</f>
        <v>0</v>
      </c>
      <c r="AM41" s="62" t="s">
        <v>25</v>
      </c>
      <c r="AN41" s="48">
        <v>23</v>
      </c>
      <c r="AO41" s="49">
        <v>126</v>
      </c>
      <c r="AP41" s="50">
        <v>3.8</v>
      </c>
      <c r="AQ41" s="325">
        <v>3</v>
      </c>
      <c r="AS41" s="326">
        <v>38161</v>
      </c>
      <c r="AT41" s="50">
        <v>3.8</v>
      </c>
      <c r="AU41" s="325">
        <v>3</v>
      </c>
      <c r="AV41" s="49">
        <v>126</v>
      </c>
    </row>
    <row r="42" spans="2:48" ht="13.5" thickBot="1">
      <c r="B42" s="59" t="s">
        <v>22</v>
      </c>
      <c r="C42" s="48"/>
      <c r="D42" s="49"/>
      <c r="E42" s="50"/>
      <c r="F42" s="56"/>
      <c r="G42" s="53"/>
      <c r="H42" s="284">
        <f t="shared" si="15"/>
      </c>
      <c r="I42" s="144">
        <f t="shared" si="16"/>
      </c>
      <c r="J42" s="20">
        <f t="shared" si="17"/>
      </c>
      <c r="K42" s="36">
        <f>IF(AND(J40="",J41="",J42=""),"",AVERAGE(J40:J42))</f>
      </c>
      <c r="L42" s="76">
        <f>IF(K42="","",AVERAGE(J15:J23,J40:J42))</f>
      </c>
      <c r="M42" s="360"/>
      <c r="AI42">
        <f t="shared" si="18"/>
      </c>
      <c r="AJ42" s="213">
        <f aca="true" t="shared" si="19" ref="AJ42:AJ51">TOC(AI42)</f>
        <v>0</v>
      </c>
      <c r="AM42" s="63" t="s">
        <v>26</v>
      </c>
      <c r="AN42" s="38">
        <v>21</v>
      </c>
      <c r="AO42" s="39">
        <v>128</v>
      </c>
      <c r="AP42" s="40">
        <v>3</v>
      </c>
      <c r="AQ42" s="323">
        <v>2.8</v>
      </c>
      <c r="AS42" s="326">
        <v>38189</v>
      </c>
      <c r="AT42" s="40">
        <v>3</v>
      </c>
      <c r="AU42" s="323">
        <v>2.8</v>
      </c>
      <c r="AV42" s="39">
        <v>128</v>
      </c>
    </row>
    <row r="43" spans="2:48" ht="12.75">
      <c r="B43" s="60" t="s">
        <v>23</v>
      </c>
      <c r="C43" s="38"/>
      <c r="D43" s="39"/>
      <c r="E43" s="40"/>
      <c r="F43" s="54"/>
      <c r="G43" s="42"/>
      <c r="H43" s="69">
        <f t="shared" si="15"/>
      </c>
      <c r="I43" s="147">
        <f t="shared" si="16"/>
      </c>
      <c r="J43" s="77">
        <f t="shared" si="17"/>
      </c>
      <c r="K43" s="34"/>
      <c r="L43" s="71"/>
      <c r="M43" s="358" t="str">
        <f>IF(L45="","-",IF(L45&gt;=0.995,"Yes","No"))</f>
        <v>-</v>
      </c>
      <c r="AI43">
        <f t="shared" si="18"/>
      </c>
      <c r="AJ43" s="213">
        <f t="shared" si="19"/>
        <v>0</v>
      </c>
      <c r="AM43" s="64" t="s">
        <v>27</v>
      </c>
      <c r="AN43" s="43">
        <v>18</v>
      </c>
      <c r="AO43" s="44">
        <v>116</v>
      </c>
      <c r="AP43" s="45">
        <v>4.4</v>
      </c>
      <c r="AQ43" s="324">
        <v>3</v>
      </c>
      <c r="AS43" s="326">
        <v>38217</v>
      </c>
      <c r="AT43" s="45">
        <v>4.4</v>
      </c>
      <c r="AU43" s="324">
        <v>3</v>
      </c>
      <c r="AV43" s="44">
        <v>116</v>
      </c>
    </row>
    <row r="44" spans="2:48" ht="13.5" thickBot="1">
      <c r="B44" s="61" t="s">
        <v>24</v>
      </c>
      <c r="C44" s="43"/>
      <c r="D44" s="44"/>
      <c r="E44" s="45"/>
      <c r="F44" s="55"/>
      <c r="G44" s="52"/>
      <c r="H44" s="70">
        <f t="shared" si="15"/>
      </c>
      <c r="I44" s="143">
        <f t="shared" si="16"/>
      </c>
      <c r="J44" s="78">
        <f t="shared" si="17"/>
      </c>
      <c r="K44" s="32"/>
      <c r="L44" s="72"/>
      <c r="M44" s="359"/>
      <c r="AI44">
        <f t="shared" si="18"/>
      </c>
      <c r="AJ44" s="213">
        <f t="shared" si="19"/>
        <v>0</v>
      </c>
      <c r="AM44" s="65" t="s">
        <v>28</v>
      </c>
      <c r="AN44" s="48">
        <v>15</v>
      </c>
      <c r="AO44" s="49">
        <v>132</v>
      </c>
      <c r="AP44" s="50">
        <v>5.6</v>
      </c>
      <c r="AQ44" s="325">
        <v>4.2</v>
      </c>
      <c r="AS44" s="326">
        <v>38245</v>
      </c>
      <c r="AT44" s="50">
        <v>5.6</v>
      </c>
      <c r="AU44" s="325">
        <v>4.2</v>
      </c>
      <c r="AV44" s="49">
        <v>132</v>
      </c>
    </row>
    <row r="45" spans="2:48" ht="13.5" thickBot="1">
      <c r="B45" s="62" t="s">
        <v>25</v>
      </c>
      <c r="C45" s="48"/>
      <c r="D45" s="49"/>
      <c r="E45" s="50"/>
      <c r="F45" s="56"/>
      <c r="G45" s="53"/>
      <c r="H45" s="29">
        <f t="shared" si="15"/>
      </c>
      <c r="I45" s="144">
        <f t="shared" si="16"/>
      </c>
      <c r="J45" s="20">
        <f t="shared" si="17"/>
      </c>
      <c r="K45" s="36">
        <f>IF(AND(J43="",J44="",J45=""),"",AVERAGE(J43:J45))</f>
      </c>
      <c r="L45" s="76">
        <f>IF(K45="","",AVERAGE(J18:J23,J40:J45))</f>
      </c>
      <c r="M45" s="360"/>
      <c r="AI45">
        <f t="shared" si="18"/>
      </c>
      <c r="AJ45" s="213">
        <f t="shared" si="19"/>
        <v>0</v>
      </c>
      <c r="AM45" s="66" t="s">
        <v>29</v>
      </c>
      <c r="AN45" s="43">
        <v>27</v>
      </c>
      <c r="AO45" s="44">
        <v>128</v>
      </c>
      <c r="AP45" s="45">
        <v>6.7</v>
      </c>
      <c r="AQ45" s="324">
        <v>2.6</v>
      </c>
      <c r="AS45" s="326">
        <v>38287</v>
      </c>
      <c r="AT45" s="45">
        <v>6.7</v>
      </c>
      <c r="AU45" s="324">
        <v>2.6</v>
      </c>
      <c r="AV45" s="44">
        <v>128</v>
      </c>
    </row>
    <row r="46" spans="2:48" ht="12.75">
      <c r="B46" s="63" t="s">
        <v>26</v>
      </c>
      <c r="C46" s="38"/>
      <c r="D46" s="39"/>
      <c r="E46" s="40"/>
      <c r="F46" s="54"/>
      <c r="G46" s="42"/>
      <c r="H46" s="69">
        <f t="shared" si="15"/>
      </c>
      <c r="I46" s="147">
        <f t="shared" si="16"/>
      </c>
      <c r="J46" s="77">
        <f t="shared" si="17"/>
      </c>
      <c r="K46" s="34"/>
      <c r="L46" s="71"/>
      <c r="M46" s="358" t="str">
        <f>IF(L48="","-",IF(L48&gt;=0.995,"Yes","No"))</f>
        <v>-</v>
      </c>
      <c r="AI46">
        <f t="shared" si="18"/>
      </c>
      <c r="AJ46" s="213">
        <f t="shared" si="19"/>
        <v>0</v>
      </c>
      <c r="AM46" s="67" t="s">
        <v>30</v>
      </c>
      <c r="AN46" s="43">
        <v>17</v>
      </c>
      <c r="AO46" s="44">
        <v>122</v>
      </c>
      <c r="AP46" s="45">
        <v>4.2</v>
      </c>
      <c r="AQ46" s="324">
        <v>3</v>
      </c>
      <c r="AS46" s="326">
        <v>38308</v>
      </c>
      <c r="AT46" s="45">
        <v>4.2</v>
      </c>
      <c r="AU46" s="324">
        <v>3</v>
      </c>
      <c r="AV46" s="44">
        <v>122</v>
      </c>
    </row>
    <row r="47" spans="2:48" ht="13.5" thickBot="1">
      <c r="B47" s="64" t="s">
        <v>27</v>
      </c>
      <c r="C47" s="43"/>
      <c r="D47" s="44"/>
      <c r="E47" s="45"/>
      <c r="F47" s="55"/>
      <c r="G47" s="52"/>
      <c r="H47" s="70">
        <f t="shared" si="15"/>
      </c>
      <c r="I47" s="143">
        <f t="shared" si="16"/>
      </c>
      <c r="J47" s="78">
        <f t="shared" si="17"/>
      </c>
      <c r="K47" s="32"/>
      <c r="L47" s="72"/>
      <c r="M47" s="359"/>
      <c r="AI47">
        <f t="shared" si="18"/>
      </c>
      <c r="AJ47" s="213">
        <f t="shared" si="19"/>
        <v>0</v>
      </c>
      <c r="AM47" s="68" t="s">
        <v>31</v>
      </c>
      <c r="AN47" s="43"/>
      <c r="AO47" s="49"/>
      <c r="AP47" s="50"/>
      <c r="AQ47" s="325"/>
      <c r="AT47" s="50"/>
      <c r="AU47" s="325"/>
      <c r="AV47" s="49"/>
    </row>
    <row r="48" spans="2:48" ht="13.5" thickBot="1">
      <c r="B48" s="65" t="s">
        <v>28</v>
      </c>
      <c r="C48" s="48"/>
      <c r="D48" s="49"/>
      <c r="E48" s="50"/>
      <c r="F48" s="56"/>
      <c r="G48" s="53"/>
      <c r="H48" s="29">
        <f t="shared" si="15"/>
      </c>
      <c r="I48" s="144">
        <f t="shared" si="16"/>
      </c>
      <c r="J48" s="20">
        <f t="shared" si="17"/>
      </c>
      <c r="K48" s="36">
        <f>IF(AND(J46="",J47="",J48=""),"",AVERAGE(J46:J48))</f>
      </c>
      <c r="L48" s="76">
        <f>IF(K48="","",AVERAGE(J21:J23,J40:J48))</f>
      </c>
      <c r="M48" s="360"/>
      <c r="AI48">
        <f t="shared" si="18"/>
      </c>
      <c r="AJ48" s="213">
        <f t="shared" si="19"/>
        <v>0</v>
      </c>
      <c r="AM48" s="57" t="s">
        <v>20</v>
      </c>
      <c r="AN48" s="38"/>
      <c r="AO48" s="39"/>
      <c r="AP48" s="40"/>
      <c r="AQ48" s="285"/>
      <c r="AT48" s="40"/>
      <c r="AU48" s="285"/>
      <c r="AV48" s="39"/>
    </row>
    <row r="49" spans="2:48" ht="12.75">
      <c r="B49" s="66" t="s">
        <v>29</v>
      </c>
      <c r="C49" s="43"/>
      <c r="D49" s="44"/>
      <c r="E49" s="45"/>
      <c r="F49" s="55"/>
      <c r="G49" s="47"/>
      <c r="H49" s="69">
        <f t="shared" si="15"/>
      </c>
      <c r="I49" s="145">
        <f t="shared" si="16"/>
      </c>
      <c r="J49" s="77">
        <f t="shared" si="17"/>
      </c>
      <c r="K49" s="20"/>
      <c r="L49" s="74"/>
      <c r="M49" s="358" t="str">
        <f>IF(L51="","-",IF(L51&gt;=0.995,"Yes","No"))</f>
        <v>-</v>
      </c>
      <c r="AI49">
        <f t="shared" si="18"/>
      </c>
      <c r="AJ49" s="213">
        <f t="shared" si="19"/>
        <v>0</v>
      </c>
      <c r="AM49" s="58" t="s">
        <v>21</v>
      </c>
      <c r="AN49" s="43">
        <v>16</v>
      </c>
      <c r="AO49" s="44">
        <v>140</v>
      </c>
      <c r="AP49" s="45">
        <v>10</v>
      </c>
      <c r="AQ49" s="286">
        <v>5.2</v>
      </c>
      <c r="AS49" s="326">
        <v>38399</v>
      </c>
      <c r="AT49" s="45">
        <v>10</v>
      </c>
      <c r="AU49" s="286">
        <v>5.2</v>
      </c>
      <c r="AV49" s="44">
        <v>140</v>
      </c>
    </row>
    <row r="50" spans="2:48" ht="13.5" thickBot="1">
      <c r="B50" s="67" t="s">
        <v>30</v>
      </c>
      <c r="C50" s="43"/>
      <c r="D50" s="44"/>
      <c r="E50" s="45"/>
      <c r="F50" s="55"/>
      <c r="G50" s="52"/>
      <c r="H50" s="70">
        <f t="shared" si="15"/>
      </c>
      <c r="I50" s="143">
        <f t="shared" si="16"/>
      </c>
      <c r="J50" s="78">
        <f t="shared" si="17"/>
      </c>
      <c r="K50" s="32"/>
      <c r="L50" s="72"/>
      <c r="M50" s="359"/>
      <c r="AI50">
        <f t="shared" si="18"/>
      </c>
      <c r="AJ50" s="213">
        <f t="shared" si="19"/>
        <v>0</v>
      </c>
      <c r="AM50" s="59" t="s">
        <v>22</v>
      </c>
      <c r="AN50" s="48">
        <v>17</v>
      </c>
      <c r="AO50" s="49">
        <v>100</v>
      </c>
      <c r="AP50" s="50">
        <v>14</v>
      </c>
      <c r="AQ50" s="287">
        <v>7.6</v>
      </c>
      <c r="AS50" s="326">
        <v>38428</v>
      </c>
      <c r="AT50" s="50">
        <v>14</v>
      </c>
      <c r="AU50" s="287">
        <v>7.6</v>
      </c>
      <c r="AV50" s="49">
        <v>100</v>
      </c>
    </row>
    <row r="51" spans="2:48" ht="13.5" thickBot="1">
      <c r="B51" s="68" t="s">
        <v>31</v>
      </c>
      <c r="C51" s="43"/>
      <c r="D51" s="49"/>
      <c r="E51" s="50"/>
      <c r="F51" s="56"/>
      <c r="G51" s="53"/>
      <c r="H51" s="29">
        <f t="shared" si="15"/>
      </c>
      <c r="I51" s="143">
        <f t="shared" si="16"/>
      </c>
      <c r="J51" s="20">
        <f t="shared" si="17"/>
      </c>
      <c r="K51" s="36">
        <f>IF(AND(J49="",J50="",J51=""),"",AVERAGE(J49:J51))</f>
      </c>
      <c r="L51" s="75">
        <f>IF(K51="","",AVERAGE(J40:J51))</f>
      </c>
      <c r="M51" s="360"/>
      <c r="AI51">
        <f t="shared" si="18"/>
      </c>
      <c r="AJ51" s="213">
        <f t="shared" si="19"/>
        <v>0</v>
      </c>
      <c r="AM51" s="60" t="s">
        <v>23</v>
      </c>
      <c r="AN51" s="38">
        <v>22</v>
      </c>
      <c r="AO51" s="39">
        <v>138</v>
      </c>
      <c r="AP51" s="40">
        <v>10</v>
      </c>
      <c r="AQ51" s="285">
        <v>5.6</v>
      </c>
      <c r="AS51" s="326">
        <v>38464</v>
      </c>
      <c r="AT51" s="40">
        <v>10</v>
      </c>
      <c r="AU51" s="285">
        <v>5.6</v>
      </c>
      <c r="AV51" s="39">
        <v>138</v>
      </c>
    </row>
    <row r="52" spans="2:48" ht="12.75">
      <c r="B52" s="3"/>
      <c r="C52" s="3"/>
      <c r="D52" s="3"/>
      <c r="E52" s="3"/>
      <c r="F52" s="3"/>
      <c r="G52" s="3"/>
      <c r="H52" s="3"/>
      <c r="I52" s="3"/>
      <c r="J52" s="3"/>
      <c r="K52" s="3"/>
      <c r="L52" s="3"/>
      <c r="AJ52" s="213"/>
      <c r="AM52" s="61" t="s">
        <v>24</v>
      </c>
      <c r="AN52" s="43">
        <v>18</v>
      </c>
      <c r="AO52" s="44">
        <v>160</v>
      </c>
      <c r="AP52" s="45">
        <v>6.4</v>
      </c>
      <c r="AQ52" s="286">
        <v>5.9</v>
      </c>
      <c r="AS52" s="326">
        <v>38490</v>
      </c>
      <c r="AT52" s="45">
        <v>6.4</v>
      </c>
      <c r="AU52" s="286">
        <v>5.9</v>
      </c>
      <c r="AV52" s="44">
        <v>160</v>
      </c>
    </row>
    <row r="53" spans="2:48" ht="15" thickBot="1">
      <c r="B53" s="26" t="s">
        <v>39</v>
      </c>
      <c r="C53" s="26"/>
      <c r="AJ53" s="213"/>
      <c r="AM53" s="62" t="s">
        <v>25</v>
      </c>
      <c r="AN53" s="48">
        <v>16</v>
      </c>
      <c r="AO53" s="49">
        <v>120</v>
      </c>
      <c r="AP53" s="50">
        <v>5.8</v>
      </c>
      <c r="AQ53" s="287">
        <v>3.4</v>
      </c>
      <c r="AS53" s="326">
        <v>38519</v>
      </c>
      <c r="AT53" s="50">
        <v>5.8</v>
      </c>
      <c r="AU53" s="287">
        <v>3.4</v>
      </c>
      <c r="AV53" s="49">
        <v>120</v>
      </c>
    </row>
    <row r="54" spans="2:48" ht="14.25">
      <c r="B54" s="26" t="s">
        <v>41</v>
      </c>
      <c r="C54" s="26"/>
      <c r="AJ54" s="213"/>
      <c r="AM54" s="63" t="s">
        <v>26</v>
      </c>
      <c r="AN54" s="38">
        <v>14</v>
      </c>
      <c r="AO54" s="39">
        <v>140</v>
      </c>
      <c r="AP54" s="40">
        <v>9.5</v>
      </c>
      <c r="AQ54" s="285">
        <v>4.6</v>
      </c>
      <c r="AS54" s="326">
        <v>38547</v>
      </c>
      <c r="AT54" s="40">
        <v>9.5</v>
      </c>
      <c r="AU54" s="285">
        <v>4.6</v>
      </c>
      <c r="AV54" s="39">
        <v>140</v>
      </c>
    </row>
    <row r="55" spans="2:48" ht="12.75">
      <c r="B55" s="25" t="s">
        <v>77</v>
      </c>
      <c r="C55" s="25"/>
      <c r="AJ55" s="213"/>
      <c r="AM55" s="64" t="s">
        <v>27</v>
      </c>
      <c r="AN55" s="43">
        <v>17</v>
      </c>
      <c r="AO55" s="44">
        <v>81</v>
      </c>
      <c r="AP55" s="45">
        <v>3.6</v>
      </c>
      <c r="AQ55" s="286">
        <v>3.2</v>
      </c>
      <c r="AS55" s="326">
        <v>38581</v>
      </c>
      <c r="AT55" s="45">
        <v>3.6</v>
      </c>
      <c r="AU55" s="286">
        <v>3.2</v>
      </c>
      <c r="AV55" s="44">
        <v>81</v>
      </c>
    </row>
    <row r="56" spans="36:48" ht="13.5" thickBot="1">
      <c r="AJ56" s="213"/>
      <c r="AM56" s="65" t="s">
        <v>28</v>
      </c>
      <c r="AN56" s="48">
        <v>22</v>
      </c>
      <c r="AO56" s="49">
        <v>90</v>
      </c>
      <c r="AP56" s="50">
        <v>7.6</v>
      </c>
      <c r="AQ56" s="287">
        <v>5.7</v>
      </c>
      <c r="AS56" s="326">
        <v>38617</v>
      </c>
      <c r="AT56" s="50">
        <v>7.6</v>
      </c>
      <c r="AU56" s="287">
        <v>5.7</v>
      </c>
      <c r="AV56" s="49">
        <v>90</v>
      </c>
    </row>
    <row r="57" spans="2:48" ht="13.5" thickBot="1">
      <c r="B57" s="112" t="s">
        <v>96</v>
      </c>
      <c r="C57" s="109"/>
      <c r="D57" s="109"/>
      <c r="E57" s="109"/>
      <c r="F57" s="142" t="s">
        <v>180</v>
      </c>
      <c r="G57" s="109"/>
      <c r="H57" s="109"/>
      <c r="I57" s="109"/>
      <c r="J57" s="109"/>
      <c r="K57" s="109"/>
      <c r="L57" s="109"/>
      <c r="M57" s="109"/>
      <c r="AJ57" s="213"/>
      <c r="AM57" s="66" t="s">
        <v>29</v>
      </c>
      <c r="AN57" s="43">
        <v>19</v>
      </c>
      <c r="AO57" s="44">
        <v>90</v>
      </c>
      <c r="AP57" s="45">
        <v>5.5</v>
      </c>
      <c r="AQ57" s="286">
        <v>0.73</v>
      </c>
      <c r="AS57" s="326">
        <v>38644</v>
      </c>
      <c r="AT57" s="45">
        <v>5.5</v>
      </c>
      <c r="AU57" s="286">
        <v>0.73</v>
      </c>
      <c r="AV57" s="44">
        <v>90</v>
      </c>
    </row>
    <row r="58" spans="36:48" ht="13.5" thickTop="1">
      <c r="AJ58" s="213"/>
      <c r="AM58" s="67" t="s">
        <v>30</v>
      </c>
      <c r="AN58" s="43">
        <v>16</v>
      </c>
      <c r="AO58" s="44">
        <v>80</v>
      </c>
      <c r="AP58" s="45">
        <v>2.98</v>
      </c>
      <c r="AQ58" s="286">
        <v>1.08</v>
      </c>
      <c r="AS58" s="326">
        <v>38672</v>
      </c>
      <c r="AT58" s="45">
        <v>2.98</v>
      </c>
      <c r="AU58" s="286">
        <v>1.08</v>
      </c>
      <c r="AV58" s="44">
        <v>80</v>
      </c>
    </row>
    <row r="59" spans="2:48" ht="16.5" thickBot="1">
      <c r="B59" s="196" t="str">
        <f>B4</f>
        <v>Berryessa Highlands</v>
      </c>
      <c r="C59" s="23"/>
      <c r="D59" s="23"/>
      <c r="E59" s="23"/>
      <c r="F59" s="23"/>
      <c r="G59" s="23"/>
      <c r="H59" s="23"/>
      <c r="I59" s="23"/>
      <c r="J59" s="23"/>
      <c r="K59" s="23"/>
      <c r="L59" s="23"/>
      <c r="M59" s="23"/>
      <c r="AJ59" s="213"/>
      <c r="AM59" s="68" t="s">
        <v>31</v>
      </c>
      <c r="AN59" s="48">
        <v>21</v>
      </c>
      <c r="AO59" s="49">
        <v>89</v>
      </c>
      <c r="AP59" s="50">
        <v>9.2</v>
      </c>
      <c r="AQ59" s="287">
        <v>3.7</v>
      </c>
      <c r="AS59" s="326">
        <v>38707</v>
      </c>
      <c r="AT59" s="50">
        <v>9.2</v>
      </c>
      <c r="AU59" s="287">
        <v>3.7</v>
      </c>
      <c r="AV59" s="49">
        <v>89</v>
      </c>
    </row>
    <row r="60" spans="2:48" ht="15.75">
      <c r="B60" s="24" t="s">
        <v>74</v>
      </c>
      <c r="C60" s="24"/>
      <c r="D60" s="23"/>
      <c r="E60" s="23"/>
      <c r="F60" s="23"/>
      <c r="G60" s="23"/>
      <c r="H60" s="23"/>
      <c r="I60" s="23"/>
      <c r="J60" s="23"/>
      <c r="K60" s="23"/>
      <c r="L60" s="23"/>
      <c r="M60" s="23"/>
      <c r="AJ60" s="213"/>
      <c r="AM60" s="57" t="s">
        <v>20</v>
      </c>
      <c r="AN60" s="38">
        <v>18</v>
      </c>
      <c r="AO60" s="39">
        <v>65</v>
      </c>
      <c r="AP60" s="40">
        <v>11</v>
      </c>
      <c r="AQ60" s="54">
        <v>1.5</v>
      </c>
      <c r="AS60" s="326">
        <v>38732</v>
      </c>
      <c r="AT60" s="40">
        <v>11</v>
      </c>
      <c r="AU60" s="323">
        <v>1.5</v>
      </c>
      <c r="AV60" s="39">
        <v>35</v>
      </c>
    </row>
    <row r="61" spans="2:48" ht="15.75">
      <c r="B61" s="24" t="s">
        <v>118</v>
      </c>
      <c r="C61" s="24"/>
      <c r="D61" s="24"/>
      <c r="E61" s="24"/>
      <c r="F61" s="24"/>
      <c r="G61" s="24"/>
      <c r="H61" s="24"/>
      <c r="I61" s="24"/>
      <c r="J61" s="24"/>
      <c r="K61" s="24"/>
      <c r="L61" s="24"/>
      <c r="M61" s="23"/>
      <c r="AJ61" s="213"/>
      <c r="AM61" s="58" t="s">
        <v>21</v>
      </c>
      <c r="AN61" s="43">
        <v>15</v>
      </c>
      <c r="AO61" s="44">
        <v>110</v>
      </c>
      <c r="AP61" s="45">
        <v>9.2</v>
      </c>
      <c r="AQ61" s="55">
        <v>1.7</v>
      </c>
      <c r="AS61" s="326">
        <v>38763</v>
      </c>
      <c r="AT61" s="45">
        <v>9.2</v>
      </c>
      <c r="AU61" s="324">
        <v>1.7</v>
      </c>
      <c r="AV61" s="44">
        <v>110</v>
      </c>
    </row>
    <row r="62" spans="2:48" ht="13.5" thickBot="1">
      <c r="B62" s="23" t="s">
        <v>73</v>
      </c>
      <c r="C62" s="315">
        <f>C35+1</f>
        <v>2017</v>
      </c>
      <c r="D62" s="23"/>
      <c r="E62" s="23"/>
      <c r="F62" s="23"/>
      <c r="G62" s="23"/>
      <c r="H62" s="23"/>
      <c r="I62" s="23"/>
      <c r="J62" s="23"/>
      <c r="K62" s="23"/>
      <c r="L62" s="23"/>
      <c r="M62" s="23"/>
      <c r="AJ62" s="213"/>
      <c r="AM62" s="59" t="s">
        <v>22</v>
      </c>
      <c r="AN62" s="48">
        <v>15</v>
      </c>
      <c r="AO62" s="49">
        <v>68</v>
      </c>
      <c r="AP62" s="50">
        <v>5.9</v>
      </c>
      <c r="AQ62" s="56">
        <v>1.4</v>
      </c>
      <c r="AS62" s="326">
        <v>38791</v>
      </c>
      <c r="AT62" s="50">
        <v>5.9</v>
      </c>
      <c r="AU62" s="325">
        <v>1.4</v>
      </c>
      <c r="AV62" s="49">
        <v>68</v>
      </c>
    </row>
    <row r="63" spans="2:48" ht="14.25" customHeight="1">
      <c r="B63" s="2"/>
      <c r="C63" s="15"/>
      <c r="D63" s="2"/>
      <c r="E63" s="4"/>
      <c r="F63" s="3"/>
      <c r="G63" s="361" t="s">
        <v>121</v>
      </c>
      <c r="H63" s="3" t="s">
        <v>7</v>
      </c>
      <c r="I63" s="15" t="s">
        <v>11</v>
      </c>
      <c r="J63" s="12" t="s">
        <v>13</v>
      </c>
      <c r="K63" s="12" t="s">
        <v>38</v>
      </c>
      <c r="L63" s="4" t="s">
        <v>40</v>
      </c>
      <c r="M63" s="364" t="s">
        <v>146</v>
      </c>
      <c r="Y63" s="6"/>
      <c r="Z63" s="30"/>
      <c r="AJ63" s="213"/>
      <c r="AM63" s="60" t="s">
        <v>23</v>
      </c>
      <c r="AN63" s="38">
        <v>19</v>
      </c>
      <c r="AO63" s="39">
        <v>70</v>
      </c>
      <c r="AP63" s="40">
        <v>14</v>
      </c>
      <c r="AQ63" s="54">
        <v>4.1</v>
      </c>
      <c r="AS63" s="326">
        <v>38825</v>
      </c>
      <c r="AT63" s="40">
        <v>14</v>
      </c>
      <c r="AU63" s="323">
        <v>4.1</v>
      </c>
      <c r="AV63" s="39">
        <v>70</v>
      </c>
    </row>
    <row r="64" spans="2:48" ht="12.75">
      <c r="B64" s="5"/>
      <c r="C64" s="17"/>
      <c r="D64" s="21" t="s">
        <v>1</v>
      </c>
      <c r="E64" s="22"/>
      <c r="F64" s="28" t="s">
        <v>6</v>
      </c>
      <c r="G64" s="362"/>
      <c r="H64" s="6" t="s">
        <v>8</v>
      </c>
      <c r="I64" s="17" t="s">
        <v>12</v>
      </c>
      <c r="J64" s="13" t="s">
        <v>10</v>
      </c>
      <c r="K64" s="13" t="s">
        <v>37</v>
      </c>
      <c r="L64" s="7" t="s">
        <v>17</v>
      </c>
      <c r="M64" s="365"/>
      <c r="Y64" s="6"/>
      <c r="Z64" s="30"/>
      <c r="AJ64" s="213"/>
      <c r="AM64" s="61" t="s">
        <v>24</v>
      </c>
      <c r="AN64" s="43">
        <v>17</v>
      </c>
      <c r="AO64" s="44">
        <v>120</v>
      </c>
      <c r="AP64" s="45">
        <v>12</v>
      </c>
      <c r="AQ64" s="55">
        <v>4.4</v>
      </c>
      <c r="AS64" s="326">
        <v>38854</v>
      </c>
      <c r="AT64" s="45">
        <v>12</v>
      </c>
      <c r="AU64" s="324">
        <v>4.4</v>
      </c>
      <c r="AV64" s="44">
        <v>120</v>
      </c>
    </row>
    <row r="65" spans="2:48" ht="13.5" thickBot="1">
      <c r="B65" s="5" t="s">
        <v>0</v>
      </c>
      <c r="C65" s="17" t="s">
        <v>42</v>
      </c>
      <c r="D65" s="11" t="s">
        <v>3</v>
      </c>
      <c r="E65" s="16" t="s">
        <v>4</v>
      </c>
      <c r="F65" s="28" t="s">
        <v>5</v>
      </c>
      <c r="G65" s="362"/>
      <c r="H65" s="6" t="s">
        <v>9</v>
      </c>
      <c r="I65" s="17" t="s">
        <v>9</v>
      </c>
      <c r="J65" s="13" t="s">
        <v>14</v>
      </c>
      <c r="K65" s="13" t="s">
        <v>16</v>
      </c>
      <c r="L65" s="7" t="s">
        <v>18</v>
      </c>
      <c r="M65" s="365"/>
      <c r="Y65" s="6"/>
      <c r="Z65" s="30"/>
      <c r="AJ65" s="213"/>
      <c r="AM65" s="62" t="s">
        <v>25</v>
      </c>
      <c r="AN65" s="48">
        <v>21</v>
      </c>
      <c r="AO65" s="49">
        <v>120</v>
      </c>
      <c r="AP65" s="50">
        <v>5</v>
      </c>
      <c r="AQ65" s="56">
        <v>2.2</v>
      </c>
      <c r="AS65" s="326">
        <v>38887</v>
      </c>
      <c r="AT65" s="50">
        <v>5</v>
      </c>
      <c r="AU65" s="325">
        <v>2.2</v>
      </c>
      <c r="AV65" s="49">
        <v>120</v>
      </c>
    </row>
    <row r="66" spans="2:36" ht="13.5" thickBot="1">
      <c r="B66" s="8"/>
      <c r="C66" s="18"/>
      <c r="D66" s="8" t="s">
        <v>2</v>
      </c>
      <c r="E66" s="18" t="s">
        <v>2</v>
      </c>
      <c r="F66" s="9" t="s">
        <v>2</v>
      </c>
      <c r="G66" s="363"/>
      <c r="H66" s="9" t="s">
        <v>10</v>
      </c>
      <c r="I66" s="18" t="s">
        <v>10</v>
      </c>
      <c r="J66" s="14" t="s">
        <v>15</v>
      </c>
      <c r="K66" s="14" t="s">
        <v>14</v>
      </c>
      <c r="L66" s="10" t="s">
        <v>19</v>
      </c>
      <c r="M66" s="366"/>
      <c r="T66" s="1" t="s">
        <v>33</v>
      </c>
      <c r="U66" s="1" t="s">
        <v>34</v>
      </c>
      <c r="V66" s="1" t="s">
        <v>35</v>
      </c>
      <c r="Y66" s="6"/>
      <c r="Z66" s="30"/>
      <c r="AB66" s="1" t="s">
        <v>33</v>
      </c>
      <c r="AC66" s="1" t="s">
        <v>34</v>
      </c>
      <c r="AD66" s="1" t="s">
        <v>35</v>
      </c>
      <c r="AJ66" s="213"/>
    </row>
    <row r="67" spans="2:36" ht="12.75">
      <c r="B67" s="57" t="s">
        <v>20</v>
      </c>
      <c r="C67" s="38"/>
      <c r="D67" s="39"/>
      <c r="E67" s="40"/>
      <c r="F67" s="41"/>
      <c r="G67" s="42"/>
      <c r="H67" s="69">
        <f aca="true" t="shared" si="20" ref="H67:H78">IF(AND(E67&gt;0,F67&gt;0,E67&gt;F67),1-F67/E67,IF(AND(E67&gt;0,F67&gt;0,E67&lt;=F67),0,""))</f>
      </c>
      <c r="I67" s="143">
        <f aca="true" t="shared" si="21" ref="I67:I78">IF(OR(D67&lt;=0,E67&lt;=0,RIGHT(G67)="2"),"",IF(AND(W67&lt;X67,Y67=1),"-",VLOOKUP(D67,$S$12:$V$39,IF(AND(E67&gt;=0.5,E67&lt;=4),2,IF(AND(E67&gt;4,E67&lt;=8),3,IF(AND(E67&gt;8),4))))))</f>
      </c>
      <c r="J67" s="77">
        <f aca="true" t="shared" si="22" ref="J67:J78">IF(OR(I67="",H67=""),"",IF(AND(H67&lt;I67,F67&lt;=2.05),1,IF(AND(H67&lt;I67,E67&lt;=2.05),1,H67/I67)))</f>
      </c>
      <c r="K67" s="34"/>
      <c r="L67" s="71"/>
      <c r="M67" s="358" t="str">
        <f>IF(L69="","-",IF(L69&gt;=0.995,"Yes","No"))</f>
        <v>-</v>
      </c>
      <c r="S67">
        <v>0</v>
      </c>
      <c r="T67" s="1">
        <v>0.35</v>
      </c>
      <c r="U67" s="1">
        <v>0.45</v>
      </c>
      <c r="V67" s="19">
        <v>0.5</v>
      </c>
      <c r="W67" s="79">
        <f aca="true" t="shared" si="23" ref="W67:W73">IF(AND(E67&gt;0,F67&gt;0,E67&gt;F67),1-F67/E67,IF(AND(E67&gt;0,F67&gt;0,E67&lt;=F67),0,""))</f>
      </c>
      <c r="X67" s="33">
        <f aca="true" t="shared" si="24" ref="X67:X78">IF(OR(D67&lt;=0,E67&lt;=0,RIGHT(G67)="2"),"",VLOOKUP(D67,$S$12:$V$39,IF(AND(E67&gt;=0.5,E67&lt;=4),2,IF(AND(E67&gt;4,E67&lt;=8),3,IF(AND(E67&gt;8),4)))))</f>
      </c>
      <c r="Y67" s="71">
        <f aca="true" t="shared" si="25" ref="Y67:Y78">IF(OR(X67="",W67=""),"",IF(AND(W67&lt;X67,F67&lt;=2.05),1,IF(AND(W67&lt;X67,E67&lt;=2.05),1,W67/X67)))</f>
      </c>
      <c r="Z67" s="30"/>
      <c r="AA67">
        <v>0</v>
      </c>
      <c r="AB67" s="1">
        <v>0.35</v>
      </c>
      <c r="AC67" s="1">
        <v>0.45</v>
      </c>
      <c r="AD67" s="19">
        <v>0.5</v>
      </c>
      <c r="AE67" s="79">
        <f>IF(AND(E95&gt;0,F95&gt;0,E95&gt;F95),1-F95/E95,IF(AND(E95&gt;0,F95&gt;0,E95&lt;=F95),0,""))</f>
        <v>0.5681818181818182</v>
      </c>
      <c r="AF67" s="278">
        <f aca="true" t="shared" si="26" ref="AF67:AF78">IF(OR(D95&lt;=0,E95&lt;=0,RIGHT(G95)="2"),"",VLOOKUP(D95,$AA$12:$AD$39,IF(AND(E95&gt;=0.5,E95&lt;=4),2,IF(AND(E95&gt;4,E95&lt;=8),3,IF(AND(E95&gt;8),4)))))</f>
        <v>0.45</v>
      </c>
      <c r="AG67" s="71">
        <f aca="true" t="shared" si="27" ref="AG67:AG78">IF(OR(AF67="",AE67=""),"",IF(AND(AE67&lt;AF67,F95&lt;=2.05),1,IF(AND(AE67&lt;AF67,E95&lt;=2.05),1,AE67/AF67)))</f>
        <v>1.2626262626262628</v>
      </c>
      <c r="AI67">
        <f aca="true" t="shared" si="28" ref="AI67:AI78">RIGHT(G67)</f>
      </c>
      <c r="AJ67" s="213">
        <f>TOC(AI67)</f>
        <v>0</v>
      </c>
    </row>
    <row r="68" spans="2:36" ht="12.75">
      <c r="B68" s="58" t="s">
        <v>21</v>
      </c>
      <c r="C68" s="43"/>
      <c r="D68" s="44"/>
      <c r="E68" s="45"/>
      <c r="F68" s="46"/>
      <c r="G68" s="52"/>
      <c r="H68" s="70">
        <f t="shared" si="20"/>
      </c>
      <c r="I68" s="143">
        <f t="shared" si="21"/>
      </c>
      <c r="J68" s="78">
        <f t="shared" si="22"/>
      </c>
      <c r="K68" s="32"/>
      <c r="L68" s="72"/>
      <c r="M68" s="359"/>
      <c r="S68">
        <f aca="true" t="shared" si="29" ref="S68:S79">S67+5</f>
        <v>5</v>
      </c>
      <c r="T68" s="1">
        <v>0.35</v>
      </c>
      <c r="U68" s="1">
        <v>0.45</v>
      </c>
      <c r="V68" s="19">
        <v>0.5</v>
      </c>
      <c r="W68" s="70">
        <f t="shared" si="23"/>
      </c>
      <c r="X68" s="27">
        <f t="shared" si="24"/>
      </c>
      <c r="Y68" s="74">
        <f t="shared" si="25"/>
      </c>
      <c r="Z68" s="31"/>
      <c r="AA68">
        <f aca="true" t="shared" si="30" ref="AA68:AA79">AA67+5</f>
        <v>5</v>
      </c>
      <c r="AB68" s="1">
        <v>0.35</v>
      </c>
      <c r="AC68" s="1">
        <v>0.45</v>
      </c>
      <c r="AD68" s="19">
        <v>0.5</v>
      </c>
      <c r="AE68" s="70">
        <f aca="true" t="shared" si="31" ref="AE68:AE78">IF(AND(E96&gt;0,F96&gt;0,E96&gt;F96),1-F96/E96,IF(AND(E96&gt;0,F96&gt;0,E96&lt;=F96),0,""))</f>
        <v>0.6170212765957447</v>
      </c>
      <c r="AF68" s="279">
        <f t="shared" si="26"/>
        <v>0.45</v>
      </c>
      <c r="AG68" s="72">
        <f t="shared" si="27"/>
        <v>1.3711583924349882</v>
      </c>
      <c r="AI68">
        <f t="shared" si="28"/>
      </c>
      <c r="AJ68" s="213">
        <f>TOC(AI68)</f>
        <v>0</v>
      </c>
    </row>
    <row r="69" spans="2:36" ht="13.5" thickBot="1">
      <c r="B69" s="59" t="s">
        <v>22</v>
      </c>
      <c r="C69" s="48"/>
      <c r="D69" s="49"/>
      <c r="E69" s="50"/>
      <c r="F69" s="51"/>
      <c r="G69" s="53"/>
      <c r="H69" s="29">
        <f t="shared" si="20"/>
      </c>
      <c r="I69" s="144">
        <f t="shared" si="21"/>
      </c>
      <c r="J69" s="20">
        <f t="shared" si="22"/>
      </c>
      <c r="K69" s="36">
        <f>IF(AND(J67="",J68="",J69=""),"",AVERAGE(J67:J69))</f>
      </c>
      <c r="L69" s="76">
        <f>IF(K69="","",AVERAGE(J43:J51,J67:J69))</f>
      </c>
      <c r="M69" s="360"/>
      <c r="S69">
        <f t="shared" si="29"/>
        <v>10</v>
      </c>
      <c r="T69" s="1">
        <v>0.35</v>
      </c>
      <c r="U69" s="1">
        <v>0.45</v>
      </c>
      <c r="V69" s="19">
        <v>0.5</v>
      </c>
      <c r="W69" s="70">
        <f t="shared" si="23"/>
      </c>
      <c r="X69" s="27">
        <f t="shared" si="24"/>
      </c>
      <c r="Y69" s="74">
        <f t="shared" si="25"/>
      </c>
      <c r="Z69" s="31"/>
      <c r="AA69">
        <f t="shared" si="30"/>
        <v>10</v>
      </c>
      <c r="AB69" s="1">
        <v>0.35</v>
      </c>
      <c r="AC69" s="1">
        <v>0.45</v>
      </c>
      <c r="AD69" s="19">
        <v>0.5</v>
      </c>
      <c r="AE69" s="70">
        <f t="shared" si="31"/>
        <v>0.5932203389830508</v>
      </c>
      <c r="AF69" s="279">
        <f t="shared" si="26"/>
        <v>0.45</v>
      </c>
      <c r="AG69" s="72">
        <f t="shared" si="27"/>
        <v>1.3182674199623352</v>
      </c>
      <c r="AI69">
        <f t="shared" si="28"/>
      </c>
      <c r="AJ69" s="213">
        <f aca="true" t="shared" si="32" ref="AJ69:AJ78">TOC(AI69)</f>
        <v>0</v>
      </c>
    </row>
    <row r="70" spans="2:36" ht="12.75">
      <c r="B70" s="60" t="s">
        <v>23</v>
      </c>
      <c r="C70" s="38"/>
      <c r="D70" s="39"/>
      <c r="E70" s="40"/>
      <c r="F70" s="41"/>
      <c r="G70" s="42"/>
      <c r="H70" s="69">
        <f t="shared" si="20"/>
      </c>
      <c r="I70" s="145">
        <f t="shared" si="21"/>
      </c>
      <c r="J70" s="77">
        <f t="shared" si="22"/>
      </c>
      <c r="K70" s="34"/>
      <c r="L70" s="71"/>
      <c r="M70" s="358" t="str">
        <f>IF(L72="","-",IF(L72&gt;=0.995,"Yes","No"))</f>
        <v>-</v>
      </c>
      <c r="S70">
        <f t="shared" si="29"/>
        <v>15</v>
      </c>
      <c r="T70" s="1">
        <v>0.35</v>
      </c>
      <c r="U70" s="1">
        <v>0.45</v>
      </c>
      <c r="V70" s="19">
        <v>0.5</v>
      </c>
      <c r="W70" s="70">
        <f t="shared" si="23"/>
      </c>
      <c r="X70" s="27">
        <f t="shared" si="24"/>
      </c>
      <c r="Y70" s="74">
        <f t="shared" si="25"/>
      </c>
      <c r="Z70" s="31"/>
      <c r="AA70">
        <f t="shared" si="30"/>
        <v>15</v>
      </c>
      <c r="AB70" s="1">
        <v>0.35</v>
      </c>
      <c r="AC70" s="1">
        <v>0.45</v>
      </c>
      <c r="AD70" s="19">
        <v>0.5</v>
      </c>
      <c r="AE70" s="70">
        <f t="shared" si="31"/>
        <v>0.5833333333333333</v>
      </c>
      <c r="AF70" s="279">
        <f t="shared" si="26"/>
        <v>0.45</v>
      </c>
      <c r="AG70" s="72">
        <f t="shared" si="27"/>
        <v>1.296296296296296</v>
      </c>
      <c r="AI70">
        <f t="shared" si="28"/>
      </c>
      <c r="AJ70" s="213">
        <f t="shared" si="32"/>
        <v>0</v>
      </c>
    </row>
    <row r="71" spans="2:36" ht="12.75">
      <c r="B71" s="61" t="s">
        <v>24</v>
      </c>
      <c r="C71" s="43"/>
      <c r="D71" s="44"/>
      <c r="E71" s="45"/>
      <c r="F71" s="46"/>
      <c r="G71" s="52"/>
      <c r="H71" s="70">
        <f t="shared" si="20"/>
      </c>
      <c r="I71" s="143">
        <f t="shared" si="21"/>
      </c>
      <c r="J71" s="78">
        <f t="shared" si="22"/>
      </c>
      <c r="K71" s="32"/>
      <c r="L71" s="72"/>
      <c r="M71" s="359"/>
      <c r="S71">
        <f t="shared" si="29"/>
        <v>20</v>
      </c>
      <c r="T71" s="1">
        <v>0.35</v>
      </c>
      <c r="U71" s="1">
        <v>0.45</v>
      </c>
      <c r="V71" s="19">
        <v>0.5</v>
      </c>
      <c r="W71" s="70">
        <f t="shared" si="23"/>
      </c>
      <c r="X71" s="27">
        <f t="shared" si="24"/>
      </c>
      <c r="Y71" s="74">
        <f t="shared" si="25"/>
      </c>
      <c r="Z71" s="31"/>
      <c r="AA71">
        <f t="shared" si="30"/>
        <v>20</v>
      </c>
      <c r="AB71" s="1">
        <v>0.35</v>
      </c>
      <c r="AC71" s="1">
        <v>0.45</v>
      </c>
      <c r="AD71" s="19">
        <v>0.5</v>
      </c>
      <c r="AE71" s="70">
        <f t="shared" si="31"/>
        <v>0.5454545454545454</v>
      </c>
      <c r="AF71" s="279">
        <f t="shared" si="26"/>
        <v>0.45</v>
      </c>
      <c r="AG71" s="72">
        <f t="shared" si="27"/>
        <v>1.212121212121212</v>
      </c>
      <c r="AI71">
        <f t="shared" si="28"/>
      </c>
      <c r="AJ71" s="213">
        <f t="shared" si="32"/>
        <v>0</v>
      </c>
    </row>
    <row r="72" spans="2:36" ht="13.5" thickBot="1">
      <c r="B72" s="62" t="s">
        <v>25</v>
      </c>
      <c r="C72" s="48"/>
      <c r="D72" s="49"/>
      <c r="E72" s="50"/>
      <c r="F72" s="51"/>
      <c r="G72" s="53"/>
      <c r="H72" s="29">
        <f t="shared" si="20"/>
      </c>
      <c r="I72" s="146">
        <f t="shared" si="21"/>
      </c>
      <c r="J72" s="20">
        <f t="shared" si="22"/>
      </c>
      <c r="K72" s="36">
        <f>IF(AND(J70="",J71="",J72=""),"",AVERAGE(J70:J72))</f>
      </c>
      <c r="L72" s="76">
        <f>IF(K72="","",AVERAGE(J46:J51,J67:J72))</f>
      </c>
      <c r="M72" s="360"/>
      <c r="S72">
        <f t="shared" si="29"/>
        <v>25</v>
      </c>
      <c r="T72" s="1">
        <v>0.35</v>
      </c>
      <c r="U72" s="1">
        <v>0.45</v>
      </c>
      <c r="V72" s="19">
        <v>0.5</v>
      </c>
      <c r="W72" s="70">
        <f t="shared" si="23"/>
      </c>
      <c r="X72" s="27">
        <f t="shared" si="24"/>
      </c>
      <c r="Y72" s="74">
        <f t="shared" si="25"/>
      </c>
      <c r="Z72" s="31"/>
      <c r="AA72">
        <f t="shared" si="30"/>
        <v>25</v>
      </c>
      <c r="AB72" s="1">
        <v>0.35</v>
      </c>
      <c r="AC72" s="1">
        <v>0.45</v>
      </c>
      <c r="AD72" s="19">
        <v>0.5</v>
      </c>
      <c r="AE72" s="70">
        <f t="shared" si="31"/>
        <v>0.4444444444444444</v>
      </c>
      <c r="AF72" s="279">
        <f t="shared" si="26"/>
        <v>0.45</v>
      </c>
      <c r="AG72" s="72">
        <f t="shared" si="27"/>
        <v>0.9876543209876543</v>
      </c>
      <c r="AI72">
        <f t="shared" si="28"/>
      </c>
      <c r="AJ72" s="213">
        <f t="shared" si="32"/>
        <v>0</v>
      </c>
    </row>
    <row r="73" spans="2:36" ht="12.75">
      <c r="B73" s="63" t="s">
        <v>26</v>
      </c>
      <c r="C73" s="38"/>
      <c r="D73" s="39"/>
      <c r="E73" s="40"/>
      <c r="F73" s="41"/>
      <c r="G73" s="42"/>
      <c r="H73" s="69">
        <f t="shared" si="20"/>
      </c>
      <c r="I73" s="147">
        <f t="shared" si="21"/>
      </c>
      <c r="J73" s="77">
        <f t="shared" si="22"/>
      </c>
      <c r="K73" s="34"/>
      <c r="L73" s="71"/>
      <c r="M73" s="358" t="str">
        <f>IF(L75="","-",IF(L75&gt;=0.995,"Yes","No"))</f>
        <v>-</v>
      </c>
      <c r="S73">
        <f t="shared" si="29"/>
        <v>30</v>
      </c>
      <c r="T73" s="1">
        <v>0.35</v>
      </c>
      <c r="U73" s="1">
        <v>0.45</v>
      </c>
      <c r="V73" s="19">
        <v>0.5</v>
      </c>
      <c r="W73" s="70">
        <f t="shared" si="23"/>
      </c>
      <c r="X73" s="27">
        <f t="shared" si="24"/>
      </c>
      <c r="Y73" s="74">
        <f t="shared" si="25"/>
      </c>
      <c r="Z73" s="31"/>
      <c r="AA73">
        <f t="shared" si="30"/>
        <v>30</v>
      </c>
      <c r="AB73" s="1">
        <v>0.35</v>
      </c>
      <c r="AC73" s="1">
        <v>0.45</v>
      </c>
      <c r="AD73" s="19">
        <v>0.5</v>
      </c>
      <c r="AE73" s="70">
        <f t="shared" si="31"/>
        <v>0.5111111111111111</v>
      </c>
      <c r="AF73" s="279">
        <f t="shared" si="26"/>
        <v>0.45</v>
      </c>
      <c r="AG73" s="72">
        <f t="shared" si="27"/>
        <v>1.1358024691358024</v>
      </c>
      <c r="AI73">
        <f t="shared" si="28"/>
      </c>
      <c r="AJ73" s="213">
        <f t="shared" si="32"/>
        <v>0</v>
      </c>
    </row>
    <row r="74" spans="2:36" ht="12.75">
      <c r="B74" s="64" t="s">
        <v>27</v>
      </c>
      <c r="C74" s="43"/>
      <c r="D74" s="44"/>
      <c r="E74" s="45"/>
      <c r="F74" s="46"/>
      <c r="G74" s="52"/>
      <c r="H74" s="70">
        <f t="shared" si="20"/>
      </c>
      <c r="I74" s="143">
        <f t="shared" si="21"/>
      </c>
      <c r="J74" s="78">
        <f t="shared" si="22"/>
      </c>
      <c r="K74" s="32"/>
      <c r="L74" s="72"/>
      <c r="M74" s="359"/>
      <c r="S74">
        <f t="shared" si="29"/>
        <v>35</v>
      </c>
      <c r="T74" s="1">
        <v>0.35</v>
      </c>
      <c r="U74" s="1">
        <v>0.45</v>
      </c>
      <c r="V74" s="19">
        <v>0.5</v>
      </c>
      <c r="W74" s="70">
        <f>IF(AND(E74&gt;0,F74&gt;0,E74&gt;F74),1-F74/E74,IF(AND(E74&gt;0,F74&gt;0,E74&lt;=F74),0,""))</f>
      </c>
      <c r="X74" s="27">
        <f t="shared" si="24"/>
      </c>
      <c r="Y74" s="74">
        <f t="shared" si="25"/>
      </c>
      <c r="Z74" s="31"/>
      <c r="AA74">
        <f t="shared" si="30"/>
        <v>35</v>
      </c>
      <c r="AB74" s="1">
        <v>0.35</v>
      </c>
      <c r="AC74" s="1">
        <v>0.45</v>
      </c>
      <c r="AD74" s="19">
        <v>0.5</v>
      </c>
      <c r="AE74" s="70">
        <f t="shared" si="31"/>
        <v>0.48888888888888893</v>
      </c>
      <c r="AF74" s="279">
        <f t="shared" si="26"/>
        <v>0.45</v>
      </c>
      <c r="AG74" s="72">
        <f t="shared" si="27"/>
        <v>1.08641975308642</v>
      </c>
      <c r="AI74">
        <f t="shared" si="28"/>
      </c>
      <c r="AJ74" s="213">
        <f t="shared" si="32"/>
        <v>0</v>
      </c>
    </row>
    <row r="75" spans="2:36" ht="13.5" thickBot="1">
      <c r="B75" s="65" t="s">
        <v>28</v>
      </c>
      <c r="C75" s="48"/>
      <c r="D75" s="49"/>
      <c r="E75" s="50"/>
      <c r="F75" s="51"/>
      <c r="G75" s="53"/>
      <c r="H75" s="29">
        <f t="shared" si="20"/>
      </c>
      <c r="I75" s="144">
        <f t="shared" si="21"/>
      </c>
      <c r="J75" s="20">
        <f t="shared" si="22"/>
      </c>
      <c r="K75" s="36">
        <f>IF(AND(J73="",J74="",J75=""),"",AVERAGE(J73:J75))</f>
      </c>
      <c r="L75" s="76">
        <f>IF(K75="","",AVERAGE(J49:J51,J67:J75))</f>
      </c>
      <c r="M75" s="360"/>
      <c r="S75">
        <f t="shared" si="29"/>
        <v>40</v>
      </c>
      <c r="T75" s="1">
        <v>0.35</v>
      </c>
      <c r="U75" s="1">
        <v>0.45</v>
      </c>
      <c r="V75" s="19">
        <v>0.5</v>
      </c>
      <c r="W75" s="70">
        <f>IF(AND(E75&gt;0,F75&gt;0,E75&gt;F75),1-F75/E75,IF(AND(E75&gt;0,F75&gt;0,E75&lt;=F75),0,""))</f>
      </c>
      <c r="X75" s="27">
        <f t="shared" si="24"/>
      </c>
      <c r="Y75" s="74">
        <f t="shared" si="25"/>
      </c>
      <c r="Z75" s="31"/>
      <c r="AA75">
        <f t="shared" si="30"/>
        <v>40</v>
      </c>
      <c r="AB75" s="1">
        <v>0.35</v>
      </c>
      <c r="AC75" s="1">
        <v>0.45</v>
      </c>
      <c r="AD75" s="19">
        <v>0.5</v>
      </c>
      <c r="AE75" s="70">
        <f t="shared" si="31"/>
        <v>0.46153846153846145</v>
      </c>
      <c r="AF75" s="279">
        <f t="shared" si="26"/>
        <v>0.35</v>
      </c>
      <c r="AG75" s="72">
        <f t="shared" si="27"/>
        <v>1.3186813186813184</v>
      </c>
      <c r="AI75">
        <f t="shared" si="28"/>
      </c>
      <c r="AJ75" s="213">
        <f t="shared" si="32"/>
        <v>0</v>
      </c>
    </row>
    <row r="76" spans="2:36" ht="12.75">
      <c r="B76" s="66" t="s">
        <v>29</v>
      </c>
      <c r="C76" s="43"/>
      <c r="D76" s="44"/>
      <c r="E76" s="45"/>
      <c r="F76" s="46"/>
      <c r="G76" s="47"/>
      <c r="H76" s="69">
        <f t="shared" si="20"/>
      </c>
      <c r="I76" s="145">
        <f t="shared" si="21"/>
      </c>
      <c r="J76" s="77">
        <f t="shared" si="22"/>
      </c>
      <c r="K76" s="20"/>
      <c r="L76" s="74"/>
      <c r="M76" s="358" t="str">
        <f>IF(L78="","-",IF(L78&gt;=0.995,"Yes","No"))</f>
        <v>-</v>
      </c>
      <c r="S76">
        <f t="shared" si="29"/>
        <v>45</v>
      </c>
      <c r="T76" s="1">
        <v>0.35</v>
      </c>
      <c r="U76" s="1">
        <v>0.45</v>
      </c>
      <c r="V76" s="19">
        <v>0.5</v>
      </c>
      <c r="W76" s="70">
        <f>IF(AND(E76&gt;0,F76&gt;0,E76&gt;F76),1-F76/E76,IF(AND(E76&gt;0,F76&gt;0,E76&lt;=F76),0,""))</f>
      </c>
      <c r="X76" s="27">
        <f t="shared" si="24"/>
      </c>
      <c r="Y76" s="74">
        <f t="shared" si="25"/>
      </c>
      <c r="Z76" s="31"/>
      <c r="AA76">
        <f t="shared" si="30"/>
        <v>45</v>
      </c>
      <c r="AB76" s="1">
        <v>0.35</v>
      </c>
      <c r="AC76" s="1">
        <v>0.45</v>
      </c>
      <c r="AD76" s="19">
        <v>0.5</v>
      </c>
      <c r="AE76" s="70">
        <f t="shared" si="31"/>
        <v>0.4651162790697675</v>
      </c>
      <c r="AF76" s="279">
        <f t="shared" si="26"/>
        <v>0.45</v>
      </c>
      <c r="AG76" s="72">
        <f t="shared" si="27"/>
        <v>1.03359173126615</v>
      </c>
      <c r="AI76">
        <f t="shared" si="28"/>
      </c>
      <c r="AJ76" s="213">
        <f t="shared" si="32"/>
        <v>0</v>
      </c>
    </row>
    <row r="77" spans="2:36" ht="12.75">
      <c r="B77" s="67" t="s">
        <v>30</v>
      </c>
      <c r="C77" s="43"/>
      <c r="D77" s="44"/>
      <c r="E77" s="45"/>
      <c r="F77" s="46"/>
      <c r="G77" s="52"/>
      <c r="H77" s="70">
        <f t="shared" si="20"/>
      </c>
      <c r="I77" s="143">
        <f t="shared" si="21"/>
      </c>
      <c r="J77" s="78">
        <f t="shared" si="22"/>
      </c>
      <c r="K77" s="32"/>
      <c r="L77" s="72"/>
      <c r="M77" s="359"/>
      <c r="S77">
        <f t="shared" si="29"/>
        <v>50</v>
      </c>
      <c r="T77" s="1">
        <v>0.35</v>
      </c>
      <c r="U77" s="1">
        <v>0.45</v>
      </c>
      <c r="V77" s="19">
        <v>0.5</v>
      </c>
      <c r="W77" s="70">
        <f>IF(AND(E77&gt;0,F77&gt;0,E77&gt;F77),1-F77/E77,IF(AND(E77&gt;0,F77&gt;0,E77&lt;=F77),0,""))</f>
      </c>
      <c r="X77" s="27">
        <f t="shared" si="24"/>
      </c>
      <c r="Y77" s="74">
        <f t="shared" si="25"/>
      </c>
      <c r="Z77" s="31"/>
      <c r="AA77">
        <f t="shared" si="30"/>
        <v>50</v>
      </c>
      <c r="AB77" s="1">
        <v>0.35</v>
      </c>
      <c r="AC77" s="1">
        <v>0.45</v>
      </c>
      <c r="AD77" s="19">
        <v>0.5</v>
      </c>
      <c r="AE77" s="70">
        <f t="shared" si="31"/>
        <v>0.5217391304347825</v>
      </c>
      <c r="AF77" s="279">
        <f t="shared" si="26"/>
        <v>0.45</v>
      </c>
      <c r="AG77" s="72">
        <f t="shared" si="27"/>
        <v>1.159420289855072</v>
      </c>
      <c r="AI77">
        <f t="shared" si="28"/>
      </c>
      <c r="AJ77" s="213">
        <f t="shared" si="32"/>
        <v>0</v>
      </c>
    </row>
    <row r="78" spans="2:36" ht="13.5" thickBot="1">
      <c r="B78" s="68" t="s">
        <v>31</v>
      </c>
      <c r="C78" s="43"/>
      <c r="D78" s="49"/>
      <c r="E78" s="50"/>
      <c r="F78" s="51"/>
      <c r="G78" s="53"/>
      <c r="H78" s="29">
        <f t="shared" si="20"/>
      </c>
      <c r="I78" s="143">
        <f t="shared" si="21"/>
      </c>
      <c r="J78" s="20">
        <f t="shared" si="22"/>
      </c>
      <c r="K78" s="36">
        <f>IF(AND(J76="",J77="",J78=""),"",AVERAGE(J76:J78))</f>
      </c>
      <c r="L78" s="75">
        <f>IF(K78="","",AVERAGE(J67:J78))</f>
      </c>
      <c r="M78" s="360"/>
      <c r="S78">
        <f t="shared" si="29"/>
        <v>55</v>
      </c>
      <c r="T78" s="1">
        <v>0.35</v>
      </c>
      <c r="U78" s="1">
        <v>0.45</v>
      </c>
      <c r="V78" s="19">
        <v>0.5</v>
      </c>
      <c r="W78" s="80">
        <f>IF(AND(E78&gt;0,F78&gt;0,E78&gt;F78),1-F78/E78,IF(AND(E78&gt;0,F78&gt;0,E78&lt;=F78),0,""))</f>
      </c>
      <c r="X78" s="35">
        <f t="shared" si="24"/>
      </c>
      <c r="Y78" s="81">
        <f t="shared" si="25"/>
      </c>
      <c r="Z78" s="31"/>
      <c r="AA78">
        <f t="shared" si="30"/>
        <v>55</v>
      </c>
      <c r="AB78" s="1">
        <v>0.35</v>
      </c>
      <c r="AC78" s="1">
        <v>0.45</v>
      </c>
      <c r="AD78" s="19">
        <v>0.5</v>
      </c>
      <c r="AE78" s="80">
        <f t="shared" si="31"/>
        <v>0.4390243902439024</v>
      </c>
      <c r="AF78" s="280">
        <f t="shared" si="26"/>
        <v>0.45</v>
      </c>
      <c r="AG78" s="73">
        <f t="shared" si="27"/>
        <v>0.9756097560975608</v>
      </c>
      <c r="AI78">
        <f t="shared" si="28"/>
      </c>
      <c r="AJ78" s="213">
        <f t="shared" si="32"/>
        <v>0</v>
      </c>
    </row>
    <row r="79" spans="2:36" ht="12.75">
      <c r="B79" s="3"/>
      <c r="C79" s="3"/>
      <c r="D79" s="3"/>
      <c r="E79" s="3"/>
      <c r="F79" s="3"/>
      <c r="G79" s="3"/>
      <c r="H79" s="3"/>
      <c r="I79" s="3"/>
      <c r="J79" s="3"/>
      <c r="K79" s="3"/>
      <c r="L79" s="3"/>
      <c r="S79">
        <f t="shared" si="29"/>
        <v>60</v>
      </c>
      <c r="T79" s="1">
        <v>0.35</v>
      </c>
      <c r="U79" s="1">
        <v>0.45</v>
      </c>
      <c r="V79" s="19">
        <v>0.5</v>
      </c>
      <c r="Y79" s="30"/>
      <c r="Z79" s="30"/>
      <c r="AA79">
        <f t="shared" si="30"/>
        <v>60</v>
      </c>
      <c r="AB79" s="1">
        <v>0.35</v>
      </c>
      <c r="AC79" s="1">
        <v>0.45</v>
      </c>
      <c r="AD79" s="19">
        <v>0.5</v>
      </c>
      <c r="AJ79" s="213"/>
    </row>
    <row r="80" spans="2:36" ht="14.25">
      <c r="B80" s="26" t="s">
        <v>39</v>
      </c>
      <c r="C80" s="26"/>
      <c r="S80">
        <v>60.5</v>
      </c>
      <c r="T80" s="1">
        <v>0.25</v>
      </c>
      <c r="U80" s="1">
        <v>0.35</v>
      </c>
      <c r="V80" s="19">
        <v>0.4</v>
      </c>
      <c r="AA80">
        <v>60.5</v>
      </c>
      <c r="AB80" s="1">
        <v>0.25</v>
      </c>
      <c r="AC80" s="1">
        <v>0.35</v>
      </c>
      <c r="AD80" s="19">
        <v>0.4</v>
      </c>
      <c r="AJ80" s="213"/>
    </row>
    <row r="81" spans="2:36" ht="14.25">
      <c r="B81" s="26" t="s">
        <v>41</v>
      </c>
      <c r="C81" s="26"/>
      <c r="S81">
        <f>65</f>
        <v>65</v>
      </c>
      <c r="T81" s="1">
        <v>0.25</v>
      </c>
      <c r="U81" s="1">
        <v>0.35</v>
      </c>
      <c r="V81" s="19">
        <v>0.4</v>
      </c>
      <c r="AA81">
        <f>65</f>
        <v>65</v>
      </c>
      <c r="AB81" s="1">
        <v>0.25</v>
      </c>
      <c r="AC81" s="1">
        <v>0.35</v>
      </c>
      <c r="AD81" s="19">
        <v>0.4</v>
      </c>
      <c r="AJ81" s="213"/>
    </row>
    <row r="82" spans="2:36" ht="12.75">
      <c r="B82" s="25" t="s">
        <v>77</v>
      </c>
      <c r="C82" s="25"/>
      <c r="S82">
        <f aca="true" t="shared" si="33" ref="S82:S92">S81+5</f>
        <v>70</v>
      </c>
      <c r="T82" s="1">
        <v>0.25</v>
      </c>
      <c r="U82" s="1">
        <v>0.35</v>
      </c>
      <c r="V82" s="19">
        <v>0.4</v>
      </c>
      <c r="AA82">
        <f aca="true" t="shared" si="34" ref="AA82:AA92">AA81+5</f>
        <v>70</v>
      </c>
      <c r="AB82" s="1">
        <v>0.25</v>
      </c>
      <c r="AC82" s="1">
        <v>0.35</v>
      </c>
      <c r="AD82" s="19">
        <v>0.4</v>
      </c>
      <c r="AJ82" s="213"/>
    </row>
    <row r="83" spans="19:36" ht="7.5" customHeight="1">
      <c r="S83">
        <f t="shared" si="33"/>
        <v>75</v>
      </c>
      <c r="T83" s="1">
        <v>0.25</v>
      </c>
      <c r="U83" s="1">
        <v>0.35</v>
      </c>
      <c r="V83" s="19">
        <v>0.4</v>
      </c>
      <c r="AA83">
        <f t="shared" si="34"/>
        <v>75</v>
      </c>
      <c r="AB83" s="1">
        <v>0.25</v>
      </c>
      <c r="AC83" s="1">
        <v>0.35</v>
      </c>
      <c r="AD83" s="19">
        <v>0.4</v>
      </c>
      <c r="AJ83" s="213"/>
    </row>
    <row r="84" spans="2:36" ht="13.5" thickBot="1">
      <c r="B84" s="112" t="s">
        <v>96</v>
      </c>
      <c r="C84" s="109"/>
      <c r="D84" s="109"/>
      <c r="E84" s="109"/>
      <c r="F84" s="142" t="s">
        <v>180</v>
      </c>
      <c r="G84" s="109"/>
      <c r="H84" s="109"/>
      <c r="I84" s="109"/>
      <c r="J84" s="109"/>
      <c r="K84" s="109"/>
      <c r="L84" s="109"/>
      <c r="M84" s="109"/>
      <c r="S84">
        <f t="shared" si="33"/>
        <v>80</v>
      </c>
      <c r="T84" s="1">
        <v>0.25</v>
      </c>
      <c r="U84" s="1">
        <v>0.35</v>
      </c>
      <c r="V84" s="19">
        <v>0.4</v>
      </c>
      <c r="AA84">
        <f t="shared" si="34"/>
        <v>80</v>
      </c>
      <c r="AB84" s="1">
        <v>0.25</v>
      </c>
      <c r="AC84" s="1">
        <v>0.35</v>
      </c>
      <c r="AD84" s="19">
        <v>0.4</v>
      </c>
      <c r="AJ84" s="213"/>
    </row>
    <row r="85" spans="19:36" ht="13.5" thickTop="1">
      <c r="S85">
        <f t="shared" si="33"/>
        <v>85</v>
      </c>
      <c r="T85" s="1">
        <v>0.25</v>
      </c>
      <c r="U85" s="1">
        <v>0.35</v>
      </c>
      <c r="V85" s="19">
        <v>0.4</v>
      </c>
      <c r="AA85">
        <f t="shared" si="34"/>
        <v>85</v>
      </c>
      <c r="AB85" s="1">
        <v>0.25</v>
      </c>
      <c r="AC85" s="1">
        <v>0.35</v>
      </c>
      <c r="AD85" s="19">
        <v>0.4</v>
      </c>
      <c r="AJ85" s="213"/>
    </row>
    <row r="86" spans="19:36" ht="12.75">
      <c r="S86">
        <f t="shared" si="33"/>
        <v>90</v>
      </c>
      <c r="T86" s="1">
        <v>0.25</v>
      </c>
      <c r="U86" s="1">
        <v>0.35</v>
      </c>
      <c r="V86" s="19">
        <v>0.4</v>
      </c>
      <c r="AA86">
        <f t="shared" si="34"/>
        <v>90</v>
      </c>
      <c r="AB86" s="1">
        <v>0.25</v>
      </c>
      <c r="AC86" s="1">
        <v>0.35</v>
      </c>
      <c r="AD86" s="19">
        <v>0.4</v>
      </c>
      <c r="AJ86" s="213"/>
    </row>
    <row r="87" spans="2:36" ht="15.75">
      <c r="B87" s="196" t="str">
        <f>B4</f>
        <v>Berryessa Highlands</v>
      </c>
      <c r="C87" s="23"/>
      <c r="D87" s="23"/>
      <c r="E87" s="23"/>
      <c r="F87" s="23"/>
      <c r="G87" s="23"/>
      <c r="H87" s="23"/>
      <c r="I87" s="23"/>
      <c r="J87" s="23"/>
      <c r="K87" s="23"/>
      <c r="L87" s="23"/>
      <c r="M87" s="23"/>
      <c r="S87">
        <f t="shared" si="33"/>
        <v>95</v>
      </c>
      <c r="T87" s="1">
        <v>0.25</v>
      </c>
      <c r="U87" s="1">
        <v>0.35</v>
      </c>
      <c r="V87" s="19">
        <v>0.4</v>
      </c>
      <c r="AA87">
        <f t="shared" si="34"/>
        <v>95</v>
      </c>
      <c r="AB87" s="1">
        <v>0.25</v>
      </c>
      <c r="AC87" s="1">
        <v>0.35</v>
      </c>
      <c r="AD87" s="19">
        <v>0.4</v>
      </c>
      <c r="AJ87" s="213"/>
    </row>
    <row r="88" spans="2:36" ht="15.75">
      <c r="B88" s="24" t="s">
        <v>74</v>
      </c>
      <c r="C88" s="24"/>
      <c r="D88" s="23"/>
      <c r="E88" s="23"/>
      <c r="F88" s="23"/>
      <c r="G88" s="23"/>
      <c r="H88" s="23"/>
      <c r="I88" s="23"/>
      <c r="J88" s="23"/>
      <c r="K88" s="23"/>
      <c r="L88" s="23"/>
      <c r="M88" s="23"/>
      <c r="S88">
        <f t="shared" si="33"/>
        <v>100</v>
      </c>
      <c r="T88" s="1">
        <v>0.25</v>
      </c>
      <c r="U88" s="1">
        <v>0.35</v>
      </c>
      <c r="V88" s="19">
        <v>0.4</v>
      </c>
      <c r="AA88">
        <f t="shared" si="34"/>
        <v>100</v>
      </c>
      <c r="AB88" s="1">
        <v>0.25</v>
      </c>
      <c r="AC88" s="1">
        <v>0.35</v>
      </c>
      <c r="AD88" s="19">
        <v>0.4</v>
      </c>
      <c r="AJ88" s="213"/>
    </row>
    <row r="89" spans="2:36" ht="15.75">
      <c r="B89" s="24" t="s">
        <v>119</v>
      </c>
      <c r="C89" s="24"/>
      <c r="D89" s="24"/>
      <c r="E89" s="24"/>
      <c r="F89" s="24"/>
      <c r="G89" s="24"/>
      <c r="H89" s="24"/>
      <c r="I89" s="24"/>
      <c r="J89" s="24"/>
      <c r="K89" s="24"/>
      <c r="L89" s="24"/>
      <c r="M89" s="23"/>
      <c r="S89">
        <f t="shared" si="33"/>
        <v>105</v>
      </c>
      <c r="T89" s="1">
        <v>0.25</v>
      </c>
      <c r="U89" s="1">
        <v>0.35</v>
      </c>
      <c r="V89" s="19">
        <v>0.4</v>
      </c>
      <c r="AA89">
        <f t="shared" si="34"/>
        <v>105</v>
      </c>
      <c r="AB89" s="1">
        <v>0.25</v>
      </c>
      <c r="AC89" s="1">
        <v>0.35</v>
      </c>
      <c r="AD89" s="19">
        <v>0.4</v>
      </c>
      <c r="AJ89" s="213"/>
    </row>
    <row r="90" spans="2:36" ht="13.5" thickBot="1">
      <c r="B90" s="1" t="s">
        <v>73</v>
      </c>
      <c r="C90" s="315">
        <v>2007</v>
      </c>
      <c r="S90">
        <f t="shared" si="33"/>
        <v>110</v>
      </c>
      <c r="T90" s="1">
        <v>0.25</v>
      </c>
      <c r="U90" s="1">
        <v>0.35</v>
      </c>
      <c r="V90" s="19">
        <v>0.4</v>
      </c>
      <c r="AA90">
        <f t="shared" si="34"/>
        <v>110</v>
      </c>
      <c r="AB90" s="1">
        <v>0.25</v>
      </c>
      <c r="AC90" s="1">
        <v>0.35</v>
      </c>
      <c r="AD90" s="19">
        <v>0.4</v>
      </c>
      <c r="AJ90" s="213"/>
    </row>
    <row r="91" spans="2:36" ht="14.25" customHeight="1">
      <c r="B91" s="2"/>
      <c r="C91" s="15"/>
      <c r="D91" s="2"/>
      <c r="E91" s="4"/>
      <c r="F91" s="84"/>
      <c r="G91" s="361" t="s">
        <v>121</v>
      </c>
      <c r="H91" s="3" t="s">
        <v>7</v>
      </c>
      <c r="I91" s="15" t="s">
        <v>11</v>
      </c>
      <c r="J91" s="12" t="s">
        <v>13</v>
      </c>
      <c r="K91" s="12" t="s">
        <v>38</v>
      </c>
      <c r="L91" s="4" t="s">
        <v>40</v>
      </c>
      <c r="M91" s="364" t="s">
        <v>146</v>
      </c>
      <c r="S91">
        <f t="shared" si="33"/>
        <v>115</v>
      </c>
      <c r="T91" s="1">
        <v>0.25</v>
      </c>
      <c r="U91" s="1">
        <v>0.35</v>
      </c>
      <c r="V91" s="19">
        <v>0.4</v>
      </c>
      <c r="AA91">
        <f t="shared" si="34"/>
        <v>115</v>
      </c>
      <c r="AB91" s="1">
        <v>0.25</v>
      </c>
      <c r="AC91" s="1">
        <v>0.35</v>
      </c>
      <c r="AD91" s="19">
        <v>0.4</v>
      </c>
      <c r="AJ91" s="213"/>
    </row>
    <row r="92" spans="2:36" ht="12.75">
      <c r="B92" s="5"/>
      <c r="C92" s="17"/>
      <c r="D92" s="21" t="s">
        <v>1</v>
      </c>
      <c r="E92" s="22"/>
      <c r="F92" s="216" t="s">
        <v>6</v>
      </c>
      <c r="G92" s="362"/>
      <c r="H92" s="6" t="s">
        <v>8</v>
      </c>
      <c r="I92" s="17" t="s">
        <v>12</v>
      </c>
      <c r="J92" s="13" t="s">
        <v>10</v>
      </c>
      <c r="K92" s="13" t="s">
        <v>37</v>
      </c>
      <c r="L92" s="7" t="s">
        <v>17</v>
      </c>
      <c r="M92" s="365"/>
      <c r="S92">
        <f t="shared" si="33"/>
        <v>120</v>
      </c>
      <c r="T92" s="1">
        <v>0.25</v>
      </c>
      <c r="U92" s="1">
        <v>0.35</v>
      </c>
      <c r="V92" s="19">
        <v>0.4</v>
      </c>
      <c r="AA92">
        <f t="shared" si="34"/>
        <v>120</v>
      </c>
      <c r="AB92" s="1">
        <v>0.25</v>
      </c>
      <c r="AC92" s="1">
        <v>0.35</v>
      </c>
      <c r="AD92" s="19">
        <v>0.4</v>
      </c>
      <c r="AJ92" s="213"/>
    </row>
    <row r="93" spans="2:36" ht="12.75">
      <c r="B93" s="5" t="s">
        <v>0</v>
      </c>
      <c r="C93" s="17" t="s">
        <v>42</v>
      </c>
      <c r="D93" s="11" t="s">
        <v>3</v>
      </c>
      <c r="E93" s="16" t="s">
        <v>4</v>
      </c>
      <c r="F93" s="216" t="s">
        <v>5</v>
      </c>
      <c r="G93" s="362"/>
      <c r="H93" s="6" t="s">
        <v>9</v>
      </c>
      <c r="I93" s="17" t="s">
        <v>9</v>
      </c>
      <c r="J93" s="13" t="s">
        <v>14</v>
      </c>
      <c r="K93" s="13" t="s">
        <v>16</v>
      </c>
      <c r="L93" s="7" t="s">
        <v>18</v>
      </c>
      <c r="M93" s="365"/>
      <c r="S93">
        <v>120.5</v>
      </c>
      <c r="T93" s="1">
        <v>0.15</v>
      </c>
      <c r="U93" s="1">
        <v>0.25</v>
      </c>
      <c r="V93" s="19">
        <v>0.3</v>
      </c>
      <c r="AA93">
        <v>120.5</v>
      </c>
      <c r="AB93" s="1">
        <v>0.15</v>
      </c>
      <c r="AC93" s="1">
        <v>0.25</v>
      </c>
      <c r="AD93" s="19">
        <v>0.3</v>
      </c>
      <c r="AJ93" s="213"/>
    </row>
    <row r="94" spans="2:36" ht="13.5" thickBot="1">
      <c r="B94" s="8"/>
      <c r="C94" s="18"/>
      <c r="D94" s="8" t="s">
        <v>2</v>
      </c>
      <c r="E94" s="18" t="s">
        <v>2</v>
      </c>
      <c r="F94" s="91" t="s">
        <v>2</v>
      </c>
      <c r="G94" s="363"/>
      <c r="H94" s="9" t="s">
        <v>10</v>
      </c>
      <c r="I94" s="18" t="s">
        <v>10</v>
      </c>
      <c r="J94" s="14" t="s">
        <v>15</v>
      </c>
      <c r="K94" s="14" t="s">
        <v>14</v>
      </c>
      <c r="L94" s="10" t="s">
        <v>19</v>
      </c>
      <c r="M94" s="366"/>
      <c r="S94">
        <v>125</v>
      </c>
      <c r="T94" s="1">
        <v>0.15</v>
      </c>
      <c r="U94" s="1">
        <v>0.25</v>
      </c>
      <c r="V94" s="19">
        <v>0.3</v>
      </c>
      <c r="AA94">
        <v>125</v>
      </c>
      <c r="AB94" s="1">
        <v>0.15</v>
      </c>
      <c r="AC94" s="1">
        <v>0.25</v>
      </c>
      <c r="AD94" s="19">
        <v>0.3</v>
      </c>
      <c r="AJ94" s="213"/>
    </row>
    <row r="95" spans="2:36" ht="12.75">
      <c r="B95" s="57" t="s">
        <v>20</v>
      </c>
      <c r="C95" s="38">
        <v>16</v>
      </c>
      <c r="D95" s="39">
        <v>26.5</v>
      </c>
      <c r="E95" s="40">
        <v>4.4</v>
      </c>
      <c r="F95" s="54">
        <v>1.9</v>
      </c>
      <c r="G95" s="42" t="s">
        <v>32</v>
      </c>
      <c r="H95" s="69">
        <f aca="true" t="shared" si="35" ref="H95:H106">IF(AND(E95&gt;0,F95&gt;0,E95&gt;F95),1-F95/E95,IF(AND(E95&gt;0,F95&gt;0,E95&lt;=F95),0,""))</f>
        <v>0.5681818181818182</v>
      </c>
      <c r="I95" s="147">
        <f aca="true" t="shared" si="36" ref="I95:I106">IF(OR(D95&lt;=0,E95&lt;=0,RIGHT(G95)="2"),"",IF(AND(AE67&lt;AF67,AG67=1),"-",VLOOKUP(D95,$AA$12:$AD$39,IF(AND(E95&gt;=0.5,E95&lt;=4),2,IF(AND(E95&gt;4,E95&lt;=8),3,IF(AND(E95&gt;8),4))))))</f>
        <v>0.45</v>
      </c>
      <c r="J95" s="77">
        <f aca="true" t="shared" si="37" ref="J95:J106">IF(OR(I95="",H95=""),"",IF(AND(H95&lt;I95,F95&lt;=2.05),1,IF(AND(H95&lt;I95,E95&lt;=2.05),1,H95/I95)))</f>
        <v>1.2626262626262628</v>
      </c>
      <c r="K95" s="34"/>
      <c r="L95" s="71"/>
      <c r="M95" s="358" t="str">
        <f>IF(L97="","-",IF(L97&gt;=0.995,"Yes","No"))</f>
        <v>Yes</v>
      </c>
      <c r="AI95" t="str">
        <f aca="true" t="shared" si="38" ref="AI95:AI106">RIGHT(G95)</f>
        <v>1</v>
      </c>
      <c r="AJ95" s="213">
        <f>TOC(AI95)</f>
        <v>0</v>
      </c>
    </row>
    <row r="96" spans="2:36" ht="12.75">
      <c r="B96" s="58" t="s">
        <v>21</v>
      </c>
      <c r="C96" s="43">
        <v>14</v>
      </c>
      <c r="D96" s="44">
        <v>20.5</v>
      </c>
      <c r="E96" s="45">
        <v>4.7</v>
      </c>
      <c r="F96" s="55">
        <v>1.8</v>
      </c>
      <c r="G96" s="52" t="s">
        <v>32</v>
      </c>
      <c r="H96" s="70">
        <f t="shared" si="35"/>
        <v>0.6170212765957447</v>
      </c>
      <c r="I96" s="143">
        <f t="shared" si="36"/>
        <v>0.45</v>
      </c>
      <c r="J96" s="78">
        <f t="shared" si="37"/>
        <v>1.3711583924349882</v>
      </c>
      <c r="K96" s="32"/>
      <c r="L96" s="72"/>
      <c r="M96" s="359"/>
      <c r="AI96" t="str">
        <f t="shared" si="38"/>
        <v>1</v>
      </c>
      <c r="AJ96" s="213">
        <f>TOC(AI96)</f>
        <v>0</v>
      </c>
    </row>
    <row r="97" spans="2:36" ht="13.5" thickBot="1">
      <c r="B97" s="59" t="s">
        <v>22</v>
      </c>
      <c r="C97" s="48">
        <v>27</v>
      </c>
      <c r="D97" s="49">
        <v>24.5</v>
      </c>
      <c r="E97" s="50">
        <v>5.9</v>
      </c>
      <c r="F97" s="56">
        <v>2.4</v>
      </c>
      <c r="G97" s="53" t="s">
        <v>32</v>
      </c>
      <c r="H97" s="29">
        <f t="shared" si="35"/>
        <v>0.5932203389830508</v>
      </c>
      <c r="I97" s="144">
        <f t="shared" si="36"/>
        <v>0.45</v>
      </c>
      <c r="J97" s="20">
        <f t="shared" si="37"/>
        <v>1.3182674199623352</v>
      </c>
      <c r="K97" s="36">
        <f>IF(AND(J95="",J96="",J97=""),"",AVERAGE(J95:J97))</f>
        <v>1.3173506916745288</v>
      </c>
      <c r="L97" s="76">
        <f>IF(K97="","",AVERAGE(J70:J78,J95:J97))</f>
        <v>1.3173506916745288</v>
      </c>
      <c r="M97" s="360"/>
      <c r="AI97" t="str">
        <f t="shared" si="38"/>
        <v>1</v>
      </c>
      <c r="AJ97" s="213">
        <f aca="true" t="shared" si="39" ref="AJ97:AJ106">TOC(AI97)</f>
        <v>0</v>
      </c>
    </row>
    <row r="98" spans="2:36" ht="12.75">
      <c r="B98" s="60" t="s">
        <v>23</v>
      </c>
      <c r="C98" s="38">
        <v>11</v>
      </c>
      <c r="D98" s="39">
        <v>25</v>
      </c>
      <c r="E98" s="40">
        <v>4.8</v>
      </c>
      <c r="F98" s="54">
        <v>2</v>
      </c>
      <c r="G98" s="42" t="s">
        <v>32</v>
      </c>
      <c r="H98" s="69">
        <f t="shared" si="35"/>
        <v>0.5833333333333333</v>
      </c>
      <c r="I98" s="147">
        <f t="shared" si="36"/>
        <v>0.45</v>
      </c>
      <c r="J98" s="77">
        <f t="shared" si="37"/>
        <v>1.296296296296296</v>
      </c>
      <c r="K98" s="34"/>
      <c r="L98" s="71"/>
      <c r="M98" s="358" t="str">
        <f>IF(L100="","-",IF(L100&gt;=0.995,"Yes","No"))</f>
        <v>Yes</v>
      </c>
      <c r="AI98" t="str">
        <f t="shared" si="38"/>
        <v>1</v>
      </c>
      <c r="AJ98" s="213">
        <f t="shared" si="39"/>
        <v>0</v>
      </c>
    </row>
    <row r="99" spans="2:36" ht="12.75">
      <c r="B99" s="61" t="s">
        <v>24</v>
      </c>
      <c r="C99" s="43">
        <v>9</v>
      </c>
      <c r="D99" s="44">
        <v>39</v>
      </c>
      <c r="E99" s="45">
        <v>4.4</v>
      </c>
      <c r="F99" s="55">
        <v>2</v>
      </c>
      <c r="G99" s="52" t="s">
        <v>32</v>
      </c>
      <c r="H99" s="70">
        <f t="shared" si="35"/>
        <v>0.5454545454545454</v>
      </c>
      <c r="I99" s="143">
        <f t="shared" si="36"/>
        <v>0.45</v>
      </c>
      <c r="J99" s="78">
        <f t="shared" si="37"/>
        <v>1.212121212121212</v>
      </c>
      <c r="K99" s="32"/>
      <c r="L99" s="72"/>
      <c r="M99" s="359"/>
      <c r="AI99" t="str">
        <f t="shared" si="38"/>
        <v>1</v>
      </c>
      <c r="AJ99" s="213">
        <f t="shared" si="39"/>
        <v>0</v>
      </c>
    </row>
    <row r="100" spans="2:36" ht="13.5" thickBot="1">
      <c r="B100" s="62" t="s">
        <v>25</v>
      </c>
      <c r="C100" s="48">
        <v>13</v>
      </c>
      <c r="D100" s="49">
        <v>28</v>
      </c>
      <c r="E100" s="50">
        <v>4.5</v>
      </c>
      <c r="F100" s="56">
        <v>2.5</v>
      </c>
      <c r="G100" s="53" t="s">
        <v>32</v>
      </c>
      <c r="H100" s="29">
        <f t="shared" si="35"/>
        <v>0.4444444444444444</v>
      </c>
      <c r="I100" s="144">
        <f t="shared" si="36"/>
        <v>0.45</v>
      </c>
      <c r="J100" s="20">
        <f t="shared" si="37"/>
        <v>0.9876543209876543</v>
      </c>
      <c r="K100" s="36">
        <f>IF(AND(J98="",J99="",J100=""),"",AVERAGE(J98:J100))</f>
        <v>1.1653572764683873</v>
      </c>
      <c r="L100" s="76">
        <f>IF(K100="","",AVERAGE(J73:J78,J95:J100))</f>
        <v>1.241353984071458</v>
      </c>
      <c r="M100" s="360"/>
      <c r="AI100" t="str">
        <f t="shared" si="38"/>
        <v>1</v>
      </c>
      <c r="AJ100" s="213">
        <f t="shared" si="39"/>
        <v>0</v>
      </c>
    </row>
    <row r="101" spans="2:36" ht="12.75">
      <c r="B101" s="63" t="s">
        <v>26</v>
      </c>
      <c r="C101" s="38">
        <v>11</v>
      </c>
      <c r="D101" s="39">
        <v>29.5</v>
      </c>
      <c r="E101" s="40">
        <v>4.5</v>
      </c>
      <c r="F101" s="54">
        <v>2.2</v>
      </c>
      <c r="G101" s="42" t="s">
        <v>32</v>
      </c>
      <c r="H101" s="69">
        <f t="shared" si="35"/>
        <v>0.5111111111111111</v>
      </c>
      <c r="I101" s="147">
        <f t="shared" si="36"/>
        <v>0.45</v>
      </c>
      <c r="J101" s="77">
        <f t="shared" si="37"/>
        <v>1.1358024691358024</v>
      </c>
      <c r="K101" s="34"/>
      <c r="L101" s="71"/>
      <c r="M101" s="358" t="str">
        <f>IF(L103="","-",IF(L103&gt;=0.995,"Yes","No"))</f>
        <v>Yes</v>
      </c>
      <c r="AI101" t="str">
        <f t="shared" si="38"/>
        <v>1</v>
      </c>
      <c r="AJ101" s="213">
        <f t="shared" si="39"/>
        <v>0</v>
      </c>
    </row>
    <row r="102" spans="2:36" ht="12.75">
      <c r="B102" s="64" t="s">
        <v>27</v>
      </c>
      <c r="C102" s="43">
        <v>9</v>
      </c>
      <c r="D102" s="44">
        <v>32.5</v>
      </c>
      <c r="E102" s="45">
        <v>4.5</v>
      </c>
      <c r="F102" s="55">
        <v>2.3</v>
      </c>
      <c r="G102" s="52" t="s">
        <v>32</v>
      </c>
      <c r="H102" s="70">
        <f t="shared" si="35"/>
        <v>0.48888888888888893</v>
      </c>
      <c r="I102" s="143">
        <f t="shared" si="36"/>
        <v>0.45</v>
      </c>
      <c r="J102" s="78">
        <f t="shared" si="37"/>
        <v>1.08641975308642</v>
      </c>
      <c r="K102" s="32"/>
      <c r="L102" s="72"/>
      <c r="M102" s="359"/>
      <c r="AI102" t="str">
        <f t="shared" si="38"/>
        <v>1</v>
      </c>
      <c r="AJ102" s="213">
        <f t="shared" si="39"/>
        <v>0</v>
      </c>
    </row>
    <row r="103" spans="2:36" ht="13.5" thickBot="1">
      <c r="B103" s="65" t="s">
        <v>28</v>
      </c>
      <c r="C103" s="48">
        <v>28</v>
      </c>
      <c r="D103" s="49">
        <v>30</v>
      </c>
      <c r="E103" s="50">
        <v>3.9</v>
      </c>
      <c r="F103" s="56">
        <v>2.1</v>
      </c>
      <c r="G103" s="53" t="s">
        <v>32</v>
      </c>
      <c r="H103" s="29">
        <f t="shared" si="35"/>
        <v>0.46153846153846145</v>
      </c>
      <c r="I103" s="144">
        <f t="shared" si="36"/>
        <v>0.35</v>
      </c>
      <c r="J103" s="20">
        <f t="shared" si="37"/>
        <v>1.3186813186813184</v>
      </c>
      <c r="K103" s="36">
        <f>IF(AND(J101="",J102="",J103=""),"",AVERAGE(J101:J103))</f>
        <v>1.1803011803011803</v>
      </c>
      <c r="L103" s="76">
        <f>IF(K103="","",AVERAGE(J76:J78,J95:J103))</f>
        <v>1.2210030494813655</v>
      </c>
      <c r="M103" s="360"/>
      <c r="AI103" t="str">
        <f t="shared" si="38"/>
        <v>1</v>
      </c>
      <c r="AJ103" s="213">
        <f t="shared" si="39"/>
        <v>0</v>
      </c>
    </row>
    <row r="104" spans="2:36" ht="12.75">
      <c r="B104" s="66" t="s">
        <v>29</v>
      </c>
      <c r="C104" s="43">
        <v>10</v>
      </c>
      <c r="D104" s="44">
        <v>31.8</v>
      </c>
      <c r="E104" s="45">
        <v>4.3</v>
      </c>
      <c r="F104" s="55">
        <v>2.3</v>
      </c>
      <c r="G104" s="47" t="s">
        <v>32</v>
      </c>
      <c r="H104" s="69">
        <f t="shared" si="35"/>
        <v>0.4651162790697675</v>
      </c>
      <c r="I104" s="145">
        <f t="shared" si="36"/>
        <v>0.45</v>
      </c>
      <c r="J104" s="77">
        <f t="shared" si="37"/>
        <v>1.03359173126615</v>
      </c>
      <c r="K104" s="20"/>
      <c r="L104" s="74"/>
      <c r="M104" s="358" t="str">
        <f>IF(L106="","-",IF(L106&gt;=0.995,"Yes","No"))</f>
        <v>Yes</v>
      </c>
      <c r="AI104" t="str">
        <f t="shared" si="38"/>
        <v>1</v>
      </c>
      <c r="AJ104" s="213">
        <f t="shared" si="39"/>
        <v>0</v>
      </c>
    </row>
    <row r="105" spans="2:36" ht="12.75">
      <c r="B105" s="67" t="s">
        <v>30</v>
      </c>
      <c r="C105" s="43">
        <v>14</v>
      </c>
      <c r="D105" s="44">
        <v>42.5</v>
      </c>
      <c r="E105" s="45">
        <v>4.6</v>
      </c>
      <c r="F105" s="55">
        <v>2.2</v>
      </c>
      <c r="G105" s="52" t="s">
        <v>32</v>
      </c>
      <c r="H105" s="70">
        <f t="shared" si="35"/>
        <v>0.5217391304347825</v>
      </c>
      <c r="I105" s="143">
        <f t="shared" si="36"/>
        <v>0.45</v>
      </c>
      <c r="J105" s="78">
        <f t="shared" si="37"/>
        <v>1.159420289855072</v>
      </c>
      <c r="K105" s="32"/>
      <c r="L105" s="72"/>
      <c r="M105" s="359"/>
      <c r="AI105" t="str">
        <f t="shared" si="38"/>
        <v>1</v>
      </c>
      <c r="AJ105" s="213">
        <f t="shared" si="39"/>
        <v>0</v>
      </c>
    </row>
    <row r="106" spans="2:36" ht="13.5" thickBot="1">
      <c r="B106" s="68" t="s">
        <v>31</v>
      </c>
      <c r="C106" s="43">
        <v>20</v>
      </c>
      <c r="D106" s="49">
        <v>31</v>
      </c>
      <c r="E106" s="50">
        <v>4.1</v>
      </c>
      <c r="F106" s="56">
        <v>2.3</v>
      </c>
      <c r="G106" s="53" t="s">
        <v>32</v>
      </c>
      <c r="H106" s="29">
        <f t="shared" si="35"/>
        <v>0.4390243902439024</v>
      </c>
      <c r="I106" s="143">
        <f t="shared" si="36"/>
        <v>0.45</v>
      </c>
      <c r="J106" s="20">
        <f t="shared" si="37"/>
        <v>0.9756097560975608</v>
      </c>
      <c r="K106" s="36">
        <f>IF(AND(J104="",J105="",J106=""),"",AVERAGE(J104:J106))</f>
        <v>1.0562072590729277</v>
      </c>
      <c r="L106" s="75">
        <f>IF(K106="","",AVERAGE(J95:J106))</f>
        <v>1.179804101879256</v>
      </c>
      <c r="M106" s="360"/>
      <c r="AI106" t="str">
        <f t="shared" si="38"/>
        <v>1</v>
      </c>
      <c r="AJ106" s="213">
        <f t="shared" si="39"/>
        <v>0</v>
      </c>
    </row>
    <row r="107" spans="2:12" ht="12.75">
      <c r="B107" s="3"/>
      <c r="C107" s="3"/>
      <c r="D107" s="3"/>
      <c r="E107" s="3"/>
      <c r="F107" s="3"/>
      <c r="G107" s="3"/>
      <c r="H107" s="3"/>
      <c r="I107" s="3"/>
      <c r="J107" s="3"/>
      <c r="K107" s="3"/>
      <c r="L107" s="3"/>
    </row>
    <row r="108" spans="2:3" ht="14.25">
      <c r="B108" s="26" t="s">
        <v>39</v>
      </c>
      <c r="C108" s="26"/>
    </row>
    <row r="109" spans="2:3" ht="14.25">
      <c r="B109" s="26" t="s">
        <v>41</v>
      </c>
      <c r="C109" s="26"/>
    </row>
    <row r="110" spans="2:3" ht="12.75">
      <c r="B110" s="25" t="s">
        <v>77</v>
      </c>
      <c r="C110" s="25"/>
    </row>
    <row r="111" ht="12.75"/>
    <row r="112" spans="2:13" ht="13.5" thickBot="1">
      <c r="B112" s="112" t="s">
        <v>96</v>
      </c>
      <c r="C112" s="109"/>
      <c r="D112" s="109"/>
      <c r="E112" s="109"/>
      <c r="F112" s="142" t="s">
        <v>180</v>
      </c>
      <c r="G112" s="109"/>
      <c r="H112" s="109"/>
      <c r="I112" s="109"/>
      <c r="J112" s="109"/>
      <c r="K112" s="109"/>
      <c r="L112" s="109"/>
      <c r="M112" s="109"/>
    </row>
    <row r="113" ht="13.5" thickTop="1"/>
    <row r="114" spans="2:13" ht="15.75">
      <c r="B114" s="196" t="str">
        <f>B32</f>
        <v>Berryessa Highlands</v>
      </c>
      <c r="C114" s="23"/>
      <c r="D114" s="23"/>
      <c r="E114" s="23"/>
      <c r="F114" s="23"/>
      <c r="G114" s="23"/>
      <c r="H114" s="23"/>
      <c r="I114" s="23"/>
      <c r="J114" s="23"/>
      <c r="K114" s="23"/>
      <c r="L114" s="23"/>
      <c r="M114" s="23"/>
    </row>
    <row r="115" spans="2:13" ht="15.75">
      <c r="B115" s="24" t="s">
        <v>74</v>
      </c>
      <c r="C115" s="24"/>
      <c r="D115" s="23"/>
      <c r="E115" s="23"/>
      <c r="F115" s="23"/>
      <c r="G115" s="23"/>
      <c r="H115" s="23"/>
      <c r="I115" s="23"/>
      <c r="J115" s="23"/>
      <c r="K115" s="23"/>
      <c r="L115" s="23"/>
      <c r="M115" s="23"/>
    </row>
    <row r="116" spans="2:13" ht="15.75">
      <c r="B116" s="24" t="s">
        <v>183</v>
      </c>
      <c r="C116" s="24"/>
      <c r="D116" s="24"/>
      <c r="E116" s="24"/>
      <c r="F116" s="24"/>
      <c r="G116" s="24"/>
      <c r="H116" s="24"/>
      <c r="I116" s="24"/>
      <c r="J116" s="24"/>
      <c r="K116" s="24"/>
      <c r="L116" s="24"/>
      <c r="M116" s="23"/>
    </row>
    <row r="117" spans="2:3" ht="13.5" thickBot="1">
      <c r="B117" s="1" t="s">
        <v>73</v>
      </c>
      <c r="C117" s="315">
        <v>2008</v>
      </c>
    </row>
    <row r="118" spans="2:13" ht="14.25">
      <c r="B118" s="2"/>
      <c r="C118" s="15"/>
      <c r="D118" s="2"/>
      <c r="E118" s="4"/>
      <c r="F118" s="84"/>
      <c r="G118" s="361" t="s">
        <v>121</v>
      </c>
      <c r="H118" s="3" t="s">
        <v>7</v>
      </c>
      <c r="I118" s="15" t="s">
        <v>11</v>
      </c>
      <c r="J118" s="12" t="s">
        <v>13</v>
      </c>
      <c r="K118" s="12" t="s">
        <v>38</v>
      </c>
      <c r="L118" s="4" t="s">
        <v>40</v>
      </c>
      <c r="M118" s="364" t="s">
        <v>146</v>
      </c>
    </row>
    <row r="119" spans="2:13" ht="12.75">
      <c r="B119" s="5"/>
      <c r="C119" s="17"/>
      <c r="D119" s="21" t="s">
        <v>1</v>
      </c>
      <c r="E119" s="22"/>
      <c r="F119" s="216" t="s">
        <v>6</v>
      </c>
      <c r="G119" s="362"/>
      <c r="H119" s="6" t="s">
        <v>8</v>
      </c>
      <c r="I119" s="17" t="s">
        <v>12</v>
      </c>
      <c r="J119" s="13" t="s">
        <v>10</v>
      </c>
      <c r="K119" s="13" t="s">
        <v>37</v>
      </c>
      <c r="L119" s="7" t="s">
        <v>17</v>
      </c>
      <c r="M119" s="365"/>
    </row>
    <row r="120" spans="2:13" ht="12.75">
      <c r="B120" s="5" t="s">
        <v>0</v>
      </c>
      <c r="C120" s="17" t="s">
        <v>42</v>
      </c>
      <c r="D120" s="11" t="s">
        <v>3</v>
      </c>
      <c r="E120" s="16" t="s">
        <v>4</v>
      </c>
      <c r="F120" s="216" t="s">
        <v>5</v>
      </c>
      <c r="G120" s="362"/>
      <c r="H120" s="6" t="s">
        <v>9</v>
      </c>
      <c r="I120" s="17" t="s">
        <v>9</v>
      </c>
      <c r="J120" s="13" t="s">
        <v>14</v>
      </c>
      <c r="K120" s="13" t="s">
        <v>16</v>
      </c>
      <c r="L120" s="7" t="s">
        <v>18</v>
      </c>
      <c r="M120" s="365"/>
    </row>
    <row r="121" spans="2:13" ht="13.5" thickBot="1">
      <c r="B121" s="8"/>
      <c r="C121" s="18"/>
      <c r="D121" s="8" t="s">
        <v>2</v>
      </c>
      <c r="E121" s="18" t="s">
        <v>2</v>
      </c>
      <c r="F121" s="91" t="s">
        <v>2</v>
      </c>
      <c r="G121" s="363"/>
      <c r="H121" s="9" t="s">
        <v>10</v>
      </c>
      <c r="I121" s="18" t="s">
        <v>10</v>
      </c>
      <c r="J121" s="14" t="s">
        <v>15</v>
      </c>
      <c r="K121" s="14" t="s">
        <v>14</v>
      </c>
      <c r="L121" s="10" t="s">
        <v>19</v>
      </c>
      <c r="M121" s="366"/>
    </row>
    <row r="122" spans="2:13" ht="12.75">
      <c r="B122" s="57" t="s">
        <v>20</v>
      </c>
      <c r="C122" s="38"/>
      <c r="D122" s="39"/>
      <c r="E122" s="40"/>
      <c r="F122" s="54"/>
      <c r="G122" s="42" t="s">
        <v>32</v>
      </c>
      <c r="H122" s="69">
        <f aca="true" t="shared" si="40" ref="H122:H133">IF(AND(E122&gt;0,F122&gt;0,E122&gt;F122),1-F122/E122,IF(AND(E122&gt;0,F122&gt;0,E122&lt;=F122),0,""))</f>
      </c>
      <c r="I122" s="328">
        <f aca="true" t="shared" si="41" ref="I122:I133">IF(OR(D122&lt;=0,E122&lt;=0,RIGHT(G122)="2"),"",IF(AND(H122=0,E122&lt;2.05),"-",IF(AND(H122&lt;0.15,F122&lt;2.05),"-",VLOOKUP(D122,$AA$12:$AD$39,IF(AND(E122&gt;=0.5,E122&lt;=4),2,IF(AND(E122&gt;4,E122&lt;=8),3,IF(AND(E122&gt;8),4)))))))</f>
      </c>
      <c r="J122" s="77">
        <f aca="true" t="shared" si="42" ref="J122:J133">IF(OR(I122="",H122=""),"",IF(AND(H122&lt;I122,F122&lt;=2.05),1,IF(AND(H122&lt;I122,E122&lt;=2.05),1,H122/I122)))</f>
      </c>
      <c r="K122" s="34"/>
      <c r="L122" s="71"/>
      <c r="M122" s="358" t="str">
        <f>IF(L124="","-",IF(L124&gt;=0.995,"Yes","No"))</f>
        <v>-</v>
      </c>
    </row>
    <row r="123" spans="2:13" ht="12.75">
      <c r="B123" s="58" t="s">
        <v>21</v>
      </c>
      <c r="C123" s="43"/>
      <c r="D123" s="44"/>
      <c r="E123" s="45"/>
      <c r="F123" s="55"/>
      <c r="G123" s="52" t="s">
        <v>32</v>
      </c>
      <c r="H123" s="70">
        <f t="shared" si="40"/>
      </c>
      <c r="I123" s="143">
        <f t="shared" si="41"/>
      </c>
      <c r="J123" s="78">
        <f t="shared" si="42"/>
      </c>
      <c r="K123" s="32"/>
      <c r="L123" s="72"/>
      <c r="M123" s="359"/>
    </row>
    <row r="124" spans="2:13" ht="13.5" thickBot="1">
      <c r="B124" s="59" t="s">
        <v>22</v>
      </c>
      <c r="C124" s="48"/>
      <c r="D124" s="49"/>
      <c r="E124" s="50"/>
      <c r="F124" s="56"/>
      <c r="G124" s="53" t="s">
        <v>32</v>
      </c>
      <c r="H124" s="29">
        <f t="shared" si="40"/>
      </c>
      <c r="I124" s="145">
        <f t="shared" si="41"/>
      </c>
      <c r="J124" s="20">
        <f t="shared" si="42"/>
      </c>
      <c r="K124" s="36">
        <f>IF(AND(J122="",J123="",J124=""),"",AVERAGE(J122:J124))</f>
      </c>
      <c r="L124" s="76">
        <f>IF(K124="","",AVERAGE(J98:J106,J122:J124))</f>
      </c>
      <c r="M124" s="360"/>
    </row>
    <row r="125" spans="2:13" ht="12.75">
      <c r="B125" s="60" t="s">
        <v>23</v>
      </c>
      <c r="C125" s="38"/>
      <c r="D125" s="39"/>
      <c r="E125" s="40"/>
      <c r="F125" s="54"/>
      <c r="G125" s="42" t="s">
        <v>32</v>
      </c>
      <c r="H125" s="69">
        <f t="shared" si="40"/>
      </c>
      <c r="I125" s="328">
        <f t="shared" si="41"/>
      </c>
      <c r="J125" s="77">
        <f t="shared" si="42"/>
      </c>
      <c r="K125" s="34"/>
      <c r="L125" s="71"/>
      <c r="M125" s="358" t="str">
        <f>IF(L127="","-",IF(L127&gt;=0.995,"Yes","No"))</f>
        <v>-</v>
      </c>
    </row>
    <row r="126" spans="2:13" ht="12.75">
      <c r="B126" s="61" t="s">
        <v>24</v>
      </c>
      <c r="C126" s="43"/>
      <c r="D126" s="44"/>
      <c r="E126" s="45"/>
      <c r="F126" s="55"/>
      <c r="G126" s="52" t="s">
        <v>32</v>
      </c>
      <c r="H126" s="70">
        <f t="shared" si="40"/>
      </c>
      <c r="I126" s="143">
        <f t="shared" si="41"/>
      </c>
      <c r="J126" s="78">
        <f t="shared" si="42"/>
      </c>
      <c r="K126" s="32"/>
      <c r="L126" s="72"/>
      <c r="M126" s="359"/>
    </row>
    <row r="127" spans="2:13" ht="13.5" thickBot="1">
      <c r="B127" s="62" t="s">
        <v>25</v>
      </c>
      <c r="C127" s="48"/>
      <c r="D127" s="49"/>
      <c r="E127" s="50"/>
      <c r="F127" s="56"/>
      <c r="G127" s="53" t="s">
        <v>32</v>
      </c>
      <c r="H127" s="29">
        <f t="shared" si="40"/>
      </c>
      <c r="I127" s="145">
        <f t="shared" si="41"/>
      </c>
      <c r="J127" s="20">
        <f t="shared" si="42"/>
      </c>
      <c r="K127" s="36">
        <f>IF(AND(J125="",J126="",J127=""),"",AVERAGE(J125:J127))</f>
      </c>
      <c r="L127" s="76">
        <f>IF(K127="","",AVERAGE(J101:J106,J122:J127))</f>
      </c>
      <c r="M127" s="360"/>
    </row>
    <row r="128" spans="2:13" ht="12.75">
      <c r="B128" s="63" t="s">
        <v>26</v>
      </c>
      <c r="C128" s="38"/>
      <c r="D128" s="39"/>
      <c r="E128" s="40"/>
      <c r="F128" s="54"/>
      <c r="G128" s="42" t="s">
        <v>32</v>
      </c>
      <c r="H128" s="69">
        <f t="shared" si="40"/>
      </c>
      <c r="I128" s="328">
        <f t="shared" si="41"/>
      </c>
      <c r="J128" s="77">
        <f t="shared" si="42"/>
      </c>
      <c r="K128" s="34"/>
      <c r="L128" s="71"/>
      <c r="M128" s="358" t="str">
        <f>IF(L130="","-",IF(L130&gt;=0.995,"Yes","No"))</f>
        <v>-</v>
      </c>
    </row>
    <row r="129" spans="2:13" ht="12.75">
      <c r="B129" s="64" t="s">
        <v>27</v>
      </c>
      <c r="C129" s="43"/>
      <c r="D129" s="44"/>
      <c r="E129" s="45"/>
      <c r="F129" s="55"/>
      <c r="G129" s="52" t="s">
        <v>32</v>
      </c>
      <c r="H129" s="70">
        <f t="shared" si="40"/>
      </c>
      <c r="I129" s="143">
        <f t="shared" si="41"/>
      </c>
      <c r="J129" s="78">
        <f t="shared" si="42"/>
      </c>
      <c r="K129" s="32"/>
      <c r="L129" s="72"/>
      <c r="M129" s="359"/>
    </row>
    <row r="130" spans="2:13" ht="13.5" thickBot="1">
      <c r="B130" s="65" t="s">
        <v>28</v>
      </c>
      <c r="C130" s="48"/>
      <c r="D130" s="49"/>
      <c r="E130" s="50"/>
      <c r="F130" s="56"/>
      <c r="G130" s="53" t="s">
        <v>32</v>
      </c>
      <c r="H130" s="29">
        <f t="shared" si="40"/>
      </c>
      <c r="I130" s="145">
        <f t="shared" si="41"/>
      </c>
      <c r="J130" s="20">
        <f t="shared" si="42"/>
      </c>
      <c r="K130" s="36">
        <f>IF(AND(J128="",J129="",J130=""),"",AVERAGE(J128:J130))</f>
      </c>
      <c r="L130" s="76">
        <f>IF(K130="","",AVERAGE(J104:J106,J122:J130))</f>
      </c>
      <c r="M130" s="360"/>
    </row>
    <row r="131" spans="2:13" ht="12.75">
      <c r="B131" s="66" t="s">
        <v>29</v>
      </c>
      <c r="C131" s="43"/>
      <c r="D131" s="44"/>
      <c r="E131" s="45"/>
      <c r="F131" s="55"/>
      <c r="G131" s="47" t="s">
        <v>32</v>
      </c>
      <c r="H131" s="69">
        <f t="shared" si="40"/>
      </c>
      <c r="I131" s="328">
        <f t="shared" si="41"/>
      </c>
      <c r="J131" s="77">
        <f t="shared" si="42"/>
      </c>
      <c r="K131" s="20"/>
      <c r="L131" s="74"/>
      <c r="M131" s="358" t="str">
        <f>IF(L133="","-",IF(L133&gt;=0.995,"Yes","No"))</f>
        <v>-</v>
      </c>
    </row>
    <row r="132" spans="2:13" ht="12.75">
      <c r="B132" s="67" t="s">
        <v>30</v>
      </c>
      <c r="C132" s="43"/>
      <c r="D132" s="44"/>
      <c r="E132" s="45"/>
      <c r="F132" s="55"/>
      <c r="G132" s="52" t="s">
        <v>32</v>
      </c>
      <c r="H132" s="70">
        <f t="shared" si="40"/>
      </c>
      <c r="I132" s="143">
        <f t="shared" si="41"/>
      </c>
      <c r="J132" s="78">
        <f t="shared" si="42"/>
      </c>
      <c r="K132" s="32"/>
      <c r="L132" s="72"/>
      <c r="M132" s="359"/>
    </row>
    <row r="133" spans="2:13" ht="13.5" thickBot="1">
      <c r="B133" s="68" t="s">
        <v>31</v>
      </c>
      <c r="C133" s="43"/>
      <c r="D133" s="49"/>
      <c r="E133" s="50"/>
      <c r="F133" s="56"/>
      <c r="G133" s="53" t="s">
        <v>32</v>
      </c>
      <c r="H133" s="29">
        <f t="shared" si="40"/>
      </c>
      <c r="I133" s="145">
        <f t="shared" si="41"/>
      </c>
      <c r="J133" s="20">
        <f t="shared" si="42"/>
      </c>
      <c r="K133" s="36">
        <f>IF(AND(J131="",J132="",J133=""),"",AVERAGE(J131:J133))</f>
      </c>
      <c r="L133" s="75">
        <f>IF(K133="","",AVERAGE(J122:J133))</f>
      </c>
      <c r="M133" s="360"/>
    </row>
    <row r="134" spans="2:12" ht="12.75">
      <c r="B134" s="3"/>
      <c r="C134" s="3"/>
      <c r="D134" s="3"/>
      <c r="E134" s="3"/>
      <c r="F134" s="3"/>
      <c r="G134" s="3"/>
      <c r="H134" s="3"/>
      <c r="I134" s="3"/>
      <c r="J134" s="3"/>
      <c r="K134" s="3"/>
      <c r="L134" s="3"/>
    </row>
    <row r="135" spans="2:3" ht="14.25">
      <c r="B135" s="26" t="s">
        <v>39</v>
      </c>
      <c r="C135" s="26"/>
    </row>
    <row r="136" spans="2:3" ht="14.25">
      <c r="B136" s="26" t="s">
        <v>41</v>
      </c>
      <c r="C136" s="26"/>
    </row>
    <row r="137" spans="2:3" ht="12.75">
      <c r="B137" s="25" t="s">
        <v>77</v>
      </c>
      <c r="C137" s="25"/>
    </row>
    <row r="138" ht="12.75"/>
    <row r="139" spans="2:13" ht="13.5" thickBot="1">
      <c r="B139" s="112" t="s">
        <v>96</v>
      </c>
      <c r="C139" s="109"/>
      <c r="D139" s="109"/>
      <c r="E139" s="109"/>
      <c r="F139" s="142" t="s">
        <v>180</v>
      </c>
      <c r="G139" s="109"/>
      <c r="H139" s="109"/>
      <c r="I139" s="109"/>
      <c r="J139" s="109"/>
      <c r="K139" s="109"/>
      <c r="L139" s="109"/>
      <c r="M139" s="109"/>
    </row>
    <row r="140" ht="13.5" thickTop="1"/>
    <row r="141" spans="2:13" ht="15.75">
      <c r="B141" s="196" t="str">
        <f>B32</f>
        <v>Berryessa Highlands</v>
      </c>
      <c r="C141" s="23"/>
      <c r="D141" s="23"/>
      <c r="E141" s="23"/>
      <c r="F141" s="23"/>
      <c r="G141" s="23"/>
      <c r="H141" s="23"/>
      <c r="I141" s="23"/>
      <c r="J141" s="23"/>
      <c r="K141" s="23"/>
      <c r="L141" s="23"/>
      <c r="M141" s="23"/>
    </row>
    <row r="142" spans="2:13" ht="15.75">
      <c r="B142" s="24" t="s">
        <v>74</v>
      </c>
      <c r="C142" s="24"/>
      <c r="D142" s="23"/>
      <c r="E142" s="23"/>
      <c r="F142" s="23"/>
      <c r="G142" s="23"/>
      <c r="H142" s="23"/>
      <c r="I142" s="23"/>
      <c r="J142" s="23"/>
      <c r="K142" s="23"/>
      <c r="L142" s="23"/>
      <c r="M142" s="23"/>
    </row>
    <row r="143" spans="2:13" ht="15.75">
      <c r="B143" s="24" t="s">
        <v>186</v>
      </c>
      <c r="C143" s="24"/>
      <c r="D143" s="24"/>
      <c r="E143" s="24"/>
      <c r="F143" s="24"/>
      <c r="G143" s="24"/>
      <c r="H143" s="24"/>
      <c r="I143" s="24"/>
      <c r="J143" s="24"/>
      <c r="K143" s="24"/>
      <c r="L143" s="24"/>
      <c r="M143" s="23"/>
    </row>
    <row r="144" spans="2:3" ht="13.5" thickBot="1">
      <c r="B144" s="1" t="s">
        <v>73</v>
      </c>
      <c r="C144" s="315">
        <v>2009</v>
      </c>
    </row>
    <row r="145" spans="2:13" ht="14.25">
      <c r="B145" s="2"/>
      <c r="C145" s="15"/>
      <c r="D145" s="2"/>
      <c r="E145" s="4"/>
      <c r="F145" s="84"/>
      <c r="G145" s="361" t="s">
        <v>121</v>
      </c>
      <c r="H145" s="3" t="s">
        <v>7</v>
      </c>
      <c r="I145" s="15" t="s">
        <v>11</v>
      </c>
      <c r="J145" s="12" t="s">
        <v>13</v>
      </c>
      <c r="K145" s="12" t="s">
        <v>38</v>
      </c>
      <c r="L145" s="4" t="s">
        <v>40</v>
      </c>
      <c r="M145" s="364" t="s">
        <v>146</v>
      </c>
    </row>
    <row r="146" spans="2:13" ht="12.75">
      <c r="B146" s="5"/>
      <c r="C146" s="17"/>
      <c r="D146" s="21" t="s">
        <v>1</v>
      </c>
      <c r="E146" s="22"/>
      <c r="F146" s="216" t="s">
        <v>6</v>
      </c>
      <c r="G146" s="362"/>
      <c r="H146" s="6" t="s">
        <v>8</v>
      </c>
      <c r="I146" s="17" t="s">
        <v>12</v>
      </c>
      <c r="J146" s="13" t="s">
        <v>10</v>
      </c>
      <c r="K146" s="13" t="s">
        <v>37</v>
      </c>
      <c r="L146" s="7" t="s">
        <v>17</v>
      </c>
      <c r="M146" s="365"/>
    </row>
    <row r="147" spans="2:13" ht="12.75">
      <c r="B147" s="5" t="s">
        <v>0</v>
      </c>
      <c r="C147" s="17" t="s">
        <v>42</v>
      </c>
      <c r="D147" s="11" t="s">
        <v>3</v>
      </c>
      <c r="E147" s="16" t="s">
        <v>4</v>
      </c>
      <c r="F147" s="216" t="s">
        <v>5</v>
      </c>
      <c r="G147" s="362"/>
      <c r="H147" s="6" t="s">
        <v>9</v>
      </c>
      <c r="I147" s="17" t="s">
        <v>9</v>
      </c>
      <c r="J147" s="13" t="s">
        <v>14</v>
      </c>
      <c r="K147" s="13" t="s">
        <v>16</v>
      </c>
      <c r="L147" s="7" t="s">
        <v>18</v>
      </c>
      <c r="M147" s="365"/>
    </row>
    <row r="148" spans="2:13" ht="13.5" thickBot="1">
      <c r="B148" s="8"/>
      <c r="C148" s="18"/>
      <c r="D148" s="8" t="s">
        <v>2</v>
      </c>
      <c r="E148" s="18" t="s">
        <v>2</v>
      </c>
      <c r="F148" s="91" t="s">
        <v>2</v>
      </c>
      <c r="G148" s="363"/>
      <c r="H148" s="9" t="s">
        <v>10</v>
      </c>
      <c r="I148" s="18" t="s">
        <v>10</v>
      </c>
      <c r="J148" s="14" t="s">
        <v>15</v>
      </c>
      <c r="K148" s="14" t="s">
        <v>14</v>
      </c>
      <c r="L148" s="10" t="s">
        <v>19</v>
      </c>
      <c r="M148" s="366"/>
    </row>
    <row r="149" spans="2:13" ht="12.75">
      <c r="B149" s="57" t="s">
        <v>20</v>
      </c>
      <c r="C149" s="38"/>
      <c r="D149" s="39"/>
      <c r="E149" s="40"/>
      <c r="F149" s="54"/>
      <c r="G149" s="42" t="s">
        <v>32</v>
      </c>
      <c r="H149" s="69">
        <f aca="true" t="shared" si="43" ref="H149:H160">IF(AND(E149&gt;0,F149&gt;0,E149&gt;F149),1-F149/E149,IF(AND(E149&gt;0,F149&gt;0,E149&lt;=F149),0,""))</f>
      </c>
      <c r="I149" s="147">
        <f aca="true" t="shared" si="44" ref="I149:I160">IF(OR(D149&lt;=0,E149&lt;=0,RIGHT(G149)="2"),"",IF(AND(AE122&lt;AF122,AG122=1),"-",VLOOKUP(D149,$AA$12:$AD$39,IF(AND(E149&gt;=0.5,E149&lt;=4),2,IF(AND(E149&gt;4,E149&lt;=8),3,IF(AND(E149&gt;8),4))))))</f>
      </c>
      <c r="J149" s="77">
        <f aca="true" t="shared" si="45" ref="J149:J160">IF(OR(I149="",H149=""),"",IF(AND(H149&lt;I149,F149&lt;=2.05),1,IF(AND(H149&lt;I149,E149&lt;=2.05),1,H149/I149)))</f>
      </c>
      <c r="K149" s="34"/>
      <c r="L149" s="71"/>
      <c r="M149" s="358" t="str">
        <f>IF(L151="","-",IF(L151&gt;=0.995,"Yes","No"))</f>
        <v>-</v>
      </c>
    </row>
    <row r="150" spans="2:13" ht="12.75">
      <c r="B150" s="58" t="s">
        <v>21</v>
      </c>
      <c r="C150" s="43"/>
      <c r="D150" s="44"/>
      <c r="E150" s="45"/>
      <c r="F150" s="55"/>
      <c r="G150" s="52" t="s">
        <v>32</v>
      </c>
      <c r="H150" s="70">
        <f t="shared" si="43"/>
      </c>
      <c r="I150" s="143">
        <f t="shared" si="44"/>
      </c>
      <c r="J150" s="78">
        <f t="shared" si="45"/>
      </c>
      <c r="K150" s="32"/>
      <c r="L150" s="72"/>
      <c r="M150" s="359"/>
    </row>
    <row r="151" spans="2:13" ht="13.5" thickBot="1">
      <c r="B151" s="59" t="s">
        <v>22</v>
      </c>
      <c r="C151" s="48"/>
      <c r="D151" s="49"/>
      <c r="E151" s="50"/>
      <c r="F151" s="56"/>
      <c r="G151" s="53" t="s">
        <v>32</v>
      </c>
      <c r="H151" s="29">
        <f t="shared" si="43"/>
      </c>
      <c r="I151" s="144">
        <f t="shared" si="44"/>
      </c>
      <c r="J151" s="20">
        <f t="shared" si="45"/>
      </c>
      <c r="K151" s="36">
        <f>IF(AND(J149="",J150="",J151=""),"",AVERAGE(J149:J151))</f>
      </c>
      <c r="L151" s="76">
        <f>IF(K151="","",AVERAGE(J125:J133,J149:J151))</f>
      </c>
      <c r="M151" s="360"/>
    </row>
    <row r="152" spans="2:13" ht="12.75">
      <c r="B152" s="60" t="s">
        <v>23</v>
      </c>
      <c r="C152" s="38"/>
      <c r="D152" s="39"/>
      <c r="E152" s="40"/>
      <c r="F152" s="54"/>
      <c r="G152" s="42" t="s">
        <v>32</v>
      </c>
      <c r="H152" s="69">
        <f t="shared" si="43"/>
      </c>
      <c r="I152" s="147">
        <f t="shared" si="44"/>
      </c>
      <c r="J152" s="77">
        <f t="shared" si="45"/>
      </c>
      <c r="K152" s="34"/>
      <c r="L152" s="71"/>
      <c r="M152" s="358" t="str">
        <f>IF(L154="","-",IF(L154&gt;=0.995,"Yes","No"))</f>
        <v>-</v>
      </c>
    </row>
    <row r="153" spans="2:13" ht="12.75">
      <c r="B153" s="61" t="s">
        <v>24</v>
      </c>
      <c r="C153" s="43"/>
      <c r="D153" s="44"/>
      <c r="E153" s="45"/>
      <c r="F153" s="55"/>
      <c r="G153" s="52" t="s">
        <v>32</v>
      </c>
      <c r="H153" s="70">
        <f t="shared" si="43"/>
      </c>
      <c r="I153" s="143">
        <f t="shared" si="44"/>
      </c>
      <c r="J153" s="78">
        <f t="shared" si="45"/>
      </c>
      <c r="K153" s="32"/>
      <c r="L153" s="72"/>
      <c r="M153" s="359"/>
    </row>
    <row r="154" spans="2:13" ht="13.5" thickBot="1">
      <c r="B154" s="62" t="s">
        <v>25</v>
      </c>
      <c r="C154" s="48"/>
      <c r="D154" s="49"/>
      <c r="E154" s="50"/>
      <c r="F154" s="56"/>
      <c r="G154" s="53" t="s">
        <v>32</v>
      </c>
      <c r="H154" s="29">
        <f t="shared" si="43"/>
      </c>
      <c r="I154" s="144">
        <f t="shared" si="44"/>
      </c>
      <c r="J154" s="20">
        <f t="shared" si="45"/>
      </c>
      <c r="K154" s="36">
        <f>IF(AND(J152="",J153="",J154=""),"",AVERAGE(J152:J154))</f>
      </c>
      <c r="L154" s="76">
        <f>IF(K154="","",AVERAGE(J128:J133,J149:J154))</f>
      </c>
      <c r="M154" s="360"/>
    </row>
    <row r="155" spans="2:13" ht="12.75">
      <c r="B155" s="63" t="s">
        <v>26</v>
      </c>
      <c r="C155" s="38"/>
      <c r="D155" s="39"/>
      <c r="E155" s="40"/>
      <c r="F155" s="54"/>
      <c r="G155" s="42" t="s">
        <v>32</v>
      </c>
      <c r="H155" s="69">
        <f t="shared" si="43"/>
      </c>
      <c r="I155" s="147">
        <f t="shared" si="44"/>
      </c>
      <c r="J155" s="77">
        <f t="shared" si="45"/>
      </c>
      <c r="K155" s="34"/>
      <c r="L155" s="71"/>
      <c r="M155" s="358" t="str">
        <f>IF(L157="","-",IF(L157&gt;=0.995,"Yes","No"))</f>
        <v>-</v>
      </c>
    </row>
    <row r="156" spans="2:13" ht="12.75">
      <c r="B156" s="64" t="s">
        <v>27</v>
      </c>
      <c r="C156" s="43"/>
      <c r="D156" s="44"/>
      <c r="E156" s="45"/>
      <c r="F156" s="55"/>
      <c r="G156" s="52" t="s">
        <v>32</v>
      </c>
      <c r="H156" s="70">
        <f t="shared" si="43"/>
      </c>
      <c r="I156" s="143">
        <f t="shared" si="44"/>
      </c>
      <c r="J156" s="78">
        <f t="shared" si="45"/>
      </c>
      <c r="K156" s="32"/>
      <c r="L156" s="72"/>
      <c r="M156" s="359"/>
    </row>
    <row r="157" spans="2:13" ht="13.5" thickBot="1">
      <c r="B157" s="65" t="s">
        <v>28</v>
      </c>
      <c r="C157" s="48"/>
      <c r="D157" s="49"/>
      <c r="E157" s="50"/>
      <c r="F157" s="56"/>
      <c r="G157" s="53" t="s">
        <v>32</v>
      </c>
      <c r="H157" s="29">
        <f t="shared" si="43"/>
      </c>
      <c r="I157" s="144">
        <f t="shared" si="44"/>
      </c>
      <c r="J157" s="20">
        <f t="shared" si="45"/>
      </c>
      <c r="K157" s="36">
        <f>IF(AND(J155="",J156="",J157=""),"",AVERAGE(J155:J157))</f>
      </c>
      <c r="L157" s="76">
        <f>IF(K157="","",AVERAGE(J131:J133,J149:J157))</f>
      </c>
      <c r="M157" s="360"/>
    </row>
    <row r="158" spans="2:13" ht="12.75">
      <c r="B158" s="66" t="s">
        <v>29</v>
      </c>
      <c r="C158" s="43"/>
      <c r="D158" s="44"/>
      <c r="E158" s="45"/>
      <c r="F158" s="55"/>
      <c r="G158" s="47" t="s">
        <v>32</v>
      </c>
      <c r="H158" s="69">
        <f t="shared" si="43"/>
      </c>
      <c r="I158" s="145">
        <f t="shared" si="44"/>
      </c>
      <c r="J158" s="77">
        <f t="shared" si="45"/>
      </c>
      <c r="K158" s="20"/>
      <c r="L158" s="74"/>
      <c r="M158" s="358" t="str">
        <f>IF(L160="","-",IF(L160&gt;=0.995,"Yes","No"))</f>
        <v>-</v>
      </c>
    </row>
    <row r="159" spans="2:13" ht="12.75">
      <c r="B159" s="67" t="s">
        <v>30</v>
      </c>
      <c r="C159" s="43"/>
      <c r="D159" s="44"/>
      <c r="E159" s="45"/>
      <c r="F159" s="55"/>
      <c r="G159" s="52" t="s">
        <v>32</v>
      </c>
      <c r="H159" s="70">
        <f t="shared" si="43"/>
      </c>
      <c r="I159" s="143">
        <f t="shared" si="44"/>
      </c>
      <c r="J159" s="78">
        <f t="shared" si="45"/>
      </c>
      <c r="K159" s="32"/>
      <c r="L159" s="72"/>
      <c r="M159" s="359"/>
    </row>
    <row r="160" spans="2:13" ht="13.5" thickBot="1">
      <c r="B160" s="68" t="s">
        <v>31</v>
      </c>
      <c r="C160" s="43"/>
      <c r="D160" s="49"/>
      <c r="E160" s="50"/>
      <c r="F160" s="56"/>
      <c r="G160" s="53" t="s">
        <v>32</v>
      </c>
      <c r="H160" s="29">
        <f t="shared" si="43"/>
      </c>
      <c r="I160" s="143">
        <f t="shared" si="44"/>
      </c>
      <c r="J160" s="20">
        <f t="shared" si="45"/>
      </c>
      <c r="K160" s="36">
        <f>IF(AND(J158="",J159="",J160=""),"",AVERAGE(J158:J160))</f>
      </c>
      <c r="L160" s="75">
        <f>IF(K160="","",AVERAGE(J149:J160))</f>
      </c>
      <c r="M160" s="360"/>
    </row>
    <row r="161" spans="2:12" ht="12.75">
      <c r="B161" s="3"/>
      <c r="C161" s="3"/>
      <c r="D161" s="3"/>
      <c r="E161" s="3"/>
      <c r="F161" s="3"/>
      <c r="G161" s="3"/>
      <c r="H161" s="3"/>
      <c r="I161" s="3"/>
      <c r="J161" s="3"/>
      <c r="K161" s="3"/>
      <c r="L161" s="3"/>
    </row>
    <row r="162" spans="2:3" ht="14.25">
      <c r="B162" s="26" t="s">
        <v>39</v>
      </c>
      <c r="C162" s="26"/>
    </row>
    <row r="163" spans="2:3" ht="14.25">
      <c r="B163" s="26" t="s">
        <v>41</v>
      </c>
      <c r="C163" s="26"/>
    </row>
    <row r="164" spans="2:3" ht="12.75">
      <c r="B164" s="25" t="s">
        <v>77</v>
      </c>
      <c r="C164" s="25"/>
    </row>
    <row r="165" ht="12.75"/>
    <row r="166" spans="2:13" ht="13.5" thickBot="1">
      <c r="B166" s="112" t="s">
        <v>96</v>
      </c>
      <c r="C166" s="109"/>
      <c r="D166" s="109"/>
      <c r="E166" s="109"/>
      <c r="F166" s="142" t="s">
        <v>180</v>
      </c>
      <c r="G166" s="109"/>
      <c r="H166" s="109"/>
      <c r="I166" s="109"/>
      <c r="J166" s="109"/>
      <c r="K166" s="109"/>
      <c r="L166" s="109"/>
      <c r="M166" s="109"/>
    </row>
    <row r="167" ht="13.5" thickTop="1"/>
    <row r="168" spans="2:13" ht="15.75">
      <c r="B168" s="196" t="str">
        <f>B59</f>
        <v>Berryessa Highlands</v>
      </c>
      <c r="C168" s="23"/>
      <c r="D168" s="23"/>
      <c r="E168" s="23"/>
      <c r="F168" s="23"/>
      <c r="G168" s="23"/>
      <c r="H168" s="23"/>
      <c r="I168" s="23"/>
      <c r="J168" s="23"/>
      <c r="K168" s="23"/>
      <c r="L168" s="23"/>
      <c r="M168" s="23"/>
    </row>
    <row r="169" spans="2:13" ht="15.75">
      <c r="B169" s="24" t="s">
        <v>74</v>
      </c>
      <c r="C169" s="24"/>
      <c r="D169" s="23"/>
      <c r="E169" s="23"/>
      <c r="F169" s="23"/>
      <c r="G169" s="23"/>
      <c r="H169" s="23"/>
      <c r="I169" s="23"/>
      <c r="J169" s="23"/>
      <c r="K169" s="23"/>
      <c r="L169" s="23"/>
      <c r="M169" s="23"/>
    </row>
    <row r="170" spans="2:13" ht="15.75">
      <c r="B170" s="24" t="s">
        <v>187</v>
      </c>
      <c r="C170" s="24"/>
      <c r="D170" s="24"/>
      <c r="E170" s="24"/>
      <c r="F170" s="24"/>
      <c r="G170" s="24"/>
      <c r="H170" s="24"/>
      <c r="I170" s="24"/>
      <c r="J170" s="24"/>
      <c r="K170" s="24"/>
      <c r="L170" s="24"/>
      <c r="M170" s="23"/>
    </row>
    <row r="171" spans="2:3" ht="13.5" thickBot="1">
      <c r="B171" s="1" t="s">
        <v>73</v>
      </c>
      <c r="C171" s="315">
        <v>2010</v>
      </c>
    </row>
    <row r="172" spans="2:13" ht="14.25">
      <c r="B172" s="2"/>
      <c r="C172" s="15"/>
      <c r="D172" s="2"/>
      <c r="E172" s="4"/>
      <c r="F172" s="84"/>
      <c r="G172" s="361" t="s">
        <v>121</v>
      </c>
      <c r="H172" s="3" t="s">
        <v>7</v>
      </c>
      <c r="I172" s="15" t="s">
        <v>11</v>
      </c>
      <c r="J172" s="12" t="s">
        <v>13</v>
      </c>
      <c r="K172" s="12" t="s">
        <v>38</v>
      </c>
      <c r="L172" s="4" t="s">
        <v>40</v>
      </c>
      <c r="M172" s="364" t="s">
        <v>146</v>
      </c>
    </row>
    <row r="173" spans="2:13" ht="12.75">
      <c r="B173" s="5"/>
      <c r="C173" s="17"/>
      <c r="D173" s="21" t="s">
        <v>1</v>
      </c>
      <c r="E173" s="22"/>
      <c r="F173" s="216" t="s">
        <v>6</v>
      </c>
      <c r="G173" s="362"/>
      <c r="H173" s="6" t="s">
        <v>8</v>
      </c>
      <c r="I173" s="17" t="s">
        <v>12</v>
      </c>
      <c r="J173" s="13" t="s">
        <v>10</v>
      </c>
      <c r="K173" s="13" t="s">
        <v>37</v>
      </c>
      <c r="L173" s="7" t="s">
        <v>17</v>
      </c>
      <c r="M173" s="365"/>
    </row>
    <row r="174" spans="2:13" ht="12.75">
      <c r="B174" s="5" t="s">
        <v>0</v>
      </c>
      <c r="C174" s="17" t="s">
        <v>42</v>
      </c>
      <c r="D174" s="11" t="s">
        <v>3</v>
      </c>
      <c r="E174" s="16" t="s">
        <v>4</v>
      </c>
      <c r="F174" s="216" t="s">
        <v>5</v>
      </c>
      <c r="G174" s="362"/>
      <c r="H174" s="6" t="s">
        <v>9</v>
      </c>
      <c r="I174" s="17" t="s">
        <v>9</v>
      </c>
      <c r="J174" s="13" t="s">
        <v>14</v>
      </c>
      <c r="K174" s="13" t="s">
        <v>16</v>
      </c>
      <c r="L174" s="7" t="s">
        <v>18</v>
      </c>
      <c r="M174" s="365"/>
    </row>
    <row r="175" spans="2:13" ht="13.5" thickBot="1">
      <c r="B175" s="8"/>
      <c r="C175" s="18"/>
      <c r="D175" s="8" t="s">
        <v>2</v>
      </c>
      <c r="E175" s="18" t="s">
        <v>2</v>
      </c>
      <c r="F175" s="91" t="s">
        <v>2</v>
      </c>
      <c r="G175" s="363"/>
      <c r="H175" s="9" t="s">
        <v>10</v>
      </c>
      <c r="I175" s="18" t="s">
        <v>10</v>
      </c>
      <c r="J175" s="14" t="s">
        <v>15</v>
      </c>
      <c r="K175" s="14" t="s">
        <v>14</v>
      </c>
      <c r="L175" s="10" t="s">
        <v>19</v>
      </c>
      <c r="M175" s="366"/>
    </row>
    <row r="176" spans="2:13" ht="12.75">
      <c r="B176" s="57" t="s">
        <v>20</v>
      </c>
      <c r="C176" s="38"/>
      <c r="D176" s="39"/>
      <c r="E176" s="40"/>
      <c r="F176" s="54"/>
      <c r="G176" s="42" t="s">
        <v>32</v>
      </c>
      <c r="H176" s="69">
        <f aca="true" t="shared" si="46" ref="H176:H187">IF(AND(E176&gt;0,F176&gt;0,E176&gt;F176),1-F176/E176,IF(AND(E176&gt;0,F176&gt;0,E176&lt;=F176),0,""))</f>
      </c>
      <c r="I176" s="147">
        <f aca="true" t="shared" si="47" ref="I176:I187">IF(OR(D176&lt;=0,E176&lt;=0,RIGHT(G176)="2"),"",IF(AND(AE149&lt;AF149,AG149=1),"-",VLOOKUP(D176,$AA$12:$AD$39,IF(AND(E176&gt;=0.5,E176&lt;=4),2,IF(AND(E176&gt;4,E176&lt;=8),3,IF(AND(E176&gt;8),4))))))</f>
      </c>
      <c r="J176" s="77">
        <f aca="true" t="shared" si="48" ref="J176:J187">IF(OR(I176="",H176=""),"",IF(AND(H176&lt;I176,F176&lt;=2.05),1,IF(AND(H176&lt;I176,E176&lt;=2.05),1,H176/I176)))</f>
      </c>
      <c r="K176" s="34"/>
      <c r="L176" s="71"/>
      <c r="M176" s="358" t="str">
        <f>IF(L178="","-",IF(L178&gt;=0.995,"Yes","No"))</f>
        <v>-</v>
      </c>
    </row>
    <row r="177" spans="2:13" ht="12.75">
      <c r="B177" s="58" t="s">
        <v>21</v>
      </c>
      <c r="C177" s="43"/>
      <c r="D177" s="44"/>
      <c r="E177" s="45"/>
      <c r="F177" s="55"/>
      <c r="G177" s="52" t="s">
        <v>32</v>
      </c>
      <c r="H177" s="70">
        <f t="shared" si="46"/>
      </c>
      <c r="I177" s="143">
        <f t="shared" si="47"/>
      </c>
      <c r="J177" s="78">
        <f t="shared" si="48"/>
      </c>
      <c r="K177" s="32"/>
      <c r="L177" s="72"/>
      <c r="M177" s="359"/>
    </row>
    <row r="178" spans="2:13" ht="13.5" thickBot="1">
      <c r="B178" s="59" t="s">
        <v>22</v>
      </c>
      <c r="C178" s="48"/>
      <c r="D178" s="49"/>
      <c r="E178" s="50"/>
      <c r="F178" s="56"/>
      <c r="G178" s="53" t="s">
        <v>32</v>
      </c>
      <c r="H178" s="29">
        <f t="shared" si="46"/>
      </c>
      <c r="I178" s="144">
        <f t="shared" si="47"/>
      </c>
      <c r="J178" s="20">
        <f t="shared" si="48"/>
      </c>
      <c r="K178" s="36">
        <f>IF(AND(J176="",J177="",J178=""),"",AVERAGE(J176:J178))</f>
      </c>
      <c r="L178" s="76">
        <f>IF(K178="","",AVERAGE(J152:J160,J176:J178))</f>
      </c>
      <c r="M178" s="360"/>
    </row>
    <row r="179" spans="2:13" ht="12.75">
      <c r="B179" s="60" t="s">
        <v>23</v>
      </c>
      <c r="C179" s="38"/>
      <c r="D179" s="39"/>
      <c r="E179" s="40"/>
      <c r="F179" s="54"/>
      <c r="G179" s="42" t="s">
        <v>32</v>
      </c>
      <c r="H179" s="69">
        <f t="shared" si="46"/>
      </c>
      <c r="I179" s="147">
        <f t="shared" si="47"/>
      </c>
      <c r="J179" s="77">
        <f t="shared" si="48"/>
      </c>
      <c r="K179" s="34"/>
      <c r="L179" s="71"/>
      <c r="M179" s="358" t="str">
        <f>IF(L181="","-",IF(L181&gt;=0.995,"Yes","No"))</f>
        <v>-</v>
      </c>
    </row>
    <row r="180" spans="2:13" ht="12.75">
      <c r="B180" s="61" t="s">
        <v>24</v>
      </c>
      <c r="C180" s="43"/>
      <c r="D180" s="44"/>
      <c r="E180" s="45"/>
      <c r="F180" s="55"/>
      <c r="G180" s="52" t="s">
        <v>32</v>
      </c>
      <c r="H180" s="70">
        <f t="shared" si="46"/>
      </c>
      <c r="I180" s="143">
        <f t="shared" si="47"/>
      </c>
      <c r="J180" s="78">
        <f t="shared" si="48"/>
      </c>
      <c r="K180" s="32"/>
      <c r="L180" s="72"/>
      <c r="M180" s="359"/>
    </row>
    <row r="181" spans="2:13" ht="13.5" thickBot="1">
      <c r="B181" s="62" t="s">
        <v>25</v>
      </c>
      <c r="C181" s="48"/>
      <c r="D181" s="49"/>
      <c r="E181" s="50"/>
      <c r="F181" s="56"/>
      <c r="G181" s="53" t="s">
        <v>32</v>
      </c>
      <c r="H181" s="29">
        <f t="shared" si="46"/>
      </c>
      <c r="I181" s="144">
        <f t="shared" si="47"/>
      </c>
      <c r="J181" s="20">
        <f t="shared" si="48"/>
      </c>
      <c r="K181" s="36">
        <f>IF(AND(J179="",J180="",J181=""),"",AVERAGE(J179:J181))</f>
      </c>
      <c r="L181" s="76">
        <f>IF(K181="","",AVERAGE(J155:J160,J176:J181))</f>
      </c>
      <c r="M181" s="360"/>
    </row>
    <row r="182" spans="2:13" ht="12.75">
      <c r="B182" s="63" t="s">
        <v>26</v>
      </c>
      <c r="C182" s="38"/>
      <c r="D182" s="39"/>
      <c r="E182" s="40"/>
      <c r="F182" s="54"/>
      <c r="G182" s="42" t="s">
        <v>32</v>
      </c>
      <c r="H182" s="69">
        <f t="shared" si="46"/>
      </c>
      <c r="I182" s="147">
        <f t="shared" si="47"/>
      </c>
      <c r="J182" s="77">
        <f t="shared" si="48"/>
      </c>
      <c r="K182" s="34"/>
      <c r="L182" s="71"/>
      <c r="M182" s="358" t="str">
        <f>IF(L184="","-",IF(L184&gt;=0.995,"Yes","No"))</f>
        <v>-</v>
      </c>
    </row>
    <row r="183" spans="2:13" ht="12.75">
      <c r="B183" s="64" t="s">
        <v>27</v>
      </c>
      <c r="C183" s="43"/>
      <c r="D183" s="44"/>
      <c r="E183" s="45"/>
      <c r="F183" s="55"/>
      <c r="G183" s="52" t="s">
        <v>32</v>
      </c>
      <c r="H183" s="70">
        <f t="shared" si="46"/>
      </c>
      <c r="I183" s="143">
        <f t="shared" si="47"/>
      </c>
      <c r="J183" s="78">
        <f t="shared" si="48"/>
      </c>
      <c r="K183" s="32"/>
      <c r="L183" s="72"/>
      <c r="M183" s="359"/>
    </row>
    <row r="184" spans="2:13" ht="13.5" thickBot="1">
      <c r="B184" s="65" t="s">
        <v>28</v>
      </c>
      <c r="C184" s="48"/>
      <c r="D184" s="49"/>
      <c r="E184" s="50"/>
      <c r="F184" s="56"/>
      <c r="G184" s="53" t="s">
        <v>32</v>
      </c>
      <c r="H184" s="29">
        <f t="shared" si="46"/>
      </c>
      <c r="I184" s="144">
        <f t="shared" si="47"/>
      </c>
      <c r="J184" s="20">
        <f t="shared" si="48"/>
      </c>
      <c r="K184" s="36">
        <f>IF(AND(J182="",J183="",J184=""),"",AVERAGE(J182:J184))</f>
      </c>
      <c r="L184" s="76">
        <f>IF(K184="","",AVERAGE(J158:J160,J176:J184))</f>
      </c>
      <c r="M184" s="360"/>
    </row>
    <row r="185" spans="2:13" ht="12.75">
      <c r="B185" s="66" t="s">
        <v>29</v>
      </c>
      <c r="C185" s="43"/>
      <c r="D185" s="44"/>
      <c r="E185" s="45"/>
      <c r="F185" s="55"/>
      <c r="G185" s="47" t="s">
        <v>32</v>
      </c>
      <c r="H185" s="69">
        <f t="shared" si="46"/>
      </c>
      <c r="I185" s="145">
        <f t="shared" si="47"/>
      </c>
      <c r="J185" s="77">
        <f t="shared" si="48"/>
      </c>
      <c r="K185" s="20"/>
      <c r="L185" s="74"/>
      <c r="M185" s="358" t="str">
        <f>IF(L187="","-",IF(L187&gt;=0.995,"Yes","No"))</f>
        <v>-</v>
      </c>
    </row>
    <row r="186" spans="2:13" ht="12.75">
      <c r="B186" s="67" t="s">
        <v>30</v>
      </c>
      <c r="C186" s="43"/>
      <c r="D186" s="44"/>
      <c r="E186" s="45"/>
      <c r="F186" s="55"/>
      <c r="G186" s="52" t="s">
        <v>32</v>
      </c>
      <c r="H186" s="70">
        <f t="shared" si="46"/>
      </c>
      <c r="I186" s="143">
        <f t="shared" si="47"/>
      </c>
      <c r="J186" s="78">
        <f t="shared" si="48"/>
      </c>
      <c r="K186" s="32"/>
      <c r="L186" s="72"/>
      <c r="M186" s="359"/>
    </row>
    <row r="187" spans="2:13" ht="13.5" thickBot="1">
      <c r="B187" s="68" t="s">
        <v>31</v>
      </c>
      <c r="C187" s="43"/>
      <c r="D187" s="49"/>
      <c r="E187" s="50"/>
      <c r="F187" s="56"/>
      <c r="G187" s="53" t="s">
        <v>32</v>
      </c>
      <c r="H187" s="29">
        <f t="shared" si="46"/>
      </c>
      <c r="I187" s="143">
        <f t="shared" si="47"/>
      </c>
      <c r="J187" s="20">
        <f t="shared" si="48"/>
      </c>
      <c r="K187" s="36">
        <f>IF(AND(J185="",J186="",J187=""),"",AVERAGE(J185:J187))</f>
      </c>
      <c r="L187" s="75">
        <f>IF(K187="","",AVERAGE(J176:J187))</f>
      </c>
      <c r="M187" s="360"/>
    </row>
    <row r="188" spans="2:12" ht="12.75">
      <c r="B188" s="3"/>
      <c r="C188" s="3"/>
      <c r="D188" s="3"/>
      <c r="E188" s="3"/>
      <c r="F188" s="3"/>
      <c r="G188" s="3"/>
      <c r="H188" s="3"/>
      <c r="I188" s="3"/>
      <c r="J188" s="3"/>
      <c r="K188" s="3"/>
      <c r="L188" s="3"/>
    </row>
    <row r="189" spans="2:3" ht="14.25">
      <c r="B189" s="26" t="s">
        <v>39</v>
      </c>
      <c r="C189" s="26"/>
    </row>
    <row r="190" spans="2:3" ht="14.25">
      <c r="B190" s="26" t="s">
        <v>41</v>
      </c>
      <c r="C190" s="26"/>
    </row>
    <row r="191" spans="2:3" ht="12.75">
      <c r="B191" s="25" t="s">
        <v>77</v>
      </c>
      <c r="C191" s="25"/>
    </row>
    <row r="192" ht="12.75"/>
    <row r="193" spans="2:13" ht="13.5" thickBot="1">
      <c r="B193" s="112" t="s">
        <v>96</v>
      </c>
      <c r="C193" s="109"/>
      <c r="D193" s="109"/>
      <c r="E193" s="109"/>
      <c r="F193" s="142" t="s">
        <v>180</v>
      </c>
      <c r="G193" s="109"/>
      <c r="H193" s="109"/>
      <c r="I193" s="109"/>
      <c r="J193" s="109"/>
      <c r="K193" s="109"/>
      <c r="L193" s="109"/>
      <c r="M193" s="109"/>
    </row>
    <row r="194" ht="13.5" thickTop="1"/>
    <row r="195" spans="2:13" ht="15.75">
      <c r="B195" s="196" t="str">
        <f>B32</f>
        <v>Berryessa Highlands</v>
      </c>
      <c r="C195" s="23"/>
      <c r="D195" s="23"/>
      <c r="E195" s="23"/>
      <c r="F195" s="23"/>
      <c r="G195" s="23"/>
      <c r="H195" s="23"/>
      <c r="I195" s="23"/>
      <c r="J195" s="23"/>
      <c r="K195" s="23"/>
      <c r="L195" s="23"/>
      <c r="M195" s="23"/>
    </row>
    <row r="196" spans="2:13" ht="15.75">
      <c r="B196" s="24" t="s">
        <v>74</v>
      </c>
      <c r="C196" s="24"/>
      <c r="D196" s="23"/>
      <c r="E196" s="23"/>
      <c r="F196" s="23"/>
      <c r="G196" s="23"/>
      <c r="H196" s="23"/>
      <c r="I196" s="23"/>
      <c r="J196" s="23"/>
      <c r="K196" s="23"/>
      <c r="L196" s="23"/>
      <c r="M196" s="23"/>
    </row>
    <row r="197" spans="2:13" ht="15.75">
      <c r="B197" s="24" t="s">
        <v>188</v>
      </c>
      <c r="C197" s="24"/>
      <c r="D197" s="24"/>
      <c r="E197" s="24"/>
      <c r="F197" s="24"/>
      <c r="G197" s="24"/>
      <c r="H197" s="24"/>
      <c r="I197" s="24"/>
      <c r="J197" s="24"/>
      <c r="K197" s="24"/>
      <c r="L197" s="24"/>
      <c r="M197" s="23"/>
    </row>
    <row r="198" spans="2:3" ht="13.5" thickBot="1">
      <c r="B198" s="1" t="s">
        <v>73</v>
      </c>
      <c r="C198" s="315">
        <v>2011</v>
      </c>
    </row>
    <row r="199" spans="2:13" ht="14.25">
      <c r="B199" s="2"/>
      <c r="C199" s="15"/>
      <c r="D199" s="2"/>
      <c r="E199" s="4"/>
      <c r="F199" s="84"/>
      <c r="G199" s="361" t="s">
        <v>121</v>
      </c>
      <c r="H199" s="3" t="s">
        <v>7</v>
      </c>
      <c r="I199" s="15" t="s">
        <v>11</v>
      </c>
      <c r="J199" s="12" t="s">
        <v>13</v>
      </c>
      <c r="K199" s="12" t="s">
        <v>38</v>
      </c>
      <c r="L199" s="4" t="s">
        <v>40</v>
      </c>
      <c r="M199" s="364" t="s">
        <v>146</v>
      </c>
    </row>
    <row r="200" spans="2:13" ht="12.75">
      <c r="B200" s="5"/>
      <c r="C200" s="17"/>
      <c r="D200" s="21" t="s">
        <v>1</v>
      </c>
      <c r="E200" s="22"/>
      <c r="F200" s="216" t="s">
        <v>6</v>
      </c>
      <c r="G200" s="362"/>
      <c r="H200" s="6" t="s">
        <v>8</v>
      </c>
      <c r="I200" s="17" t="s">
        <v>12</v>
      </c>
      <c r="J200" s="13" t="s">
        <v>10</v>
      </c>
      <c r="K200" s="13" t="s">
        <v>37</v>
      </c>
      <c r="L200" s="7" t="s">
        <v>17</v>
      </c>
      <c r="M200" s="365"/>
    </row>
    <row r="201" spans="2:13" ht="12.75">
      <c r="B201" s="5" t="s">
        <v>0</v>
      </c>
      <c r="C201" s="17" t="s">
        <v>42</v>
      </c>
      <c r="D201" s="11" t="s">
        <v>3</v>
      </c>
      <c r="E201" s="16" t="s">
        <v>4</v>
      </c>
      <c r="F201" s="216" t="s">
        <v>5</v>
      </c>
      <c r="G201" s="362"/>
      <c r="H201" s="6" t="s">
        <v>9</v>
      </c>
      <c r="I201" s="17" t="s">
        <v>9</v>
      </c>
      <c r="J201" s="13" t="s">
        <v>14</v>
      </c>
      <c r="K201" s="13" t="s">
        <v>16</v>
      </c>
      <c r="L201" s="7" t="s">
        <v>18</v>
      </c>
      <c r="M201" s="365"/>
    </row>
    <row r="202" spans="2:13" ht="13.5" thickBot="1">
      <c r="B202" s="8"/>
      <c r="C202" s="18"/>
      <c r="D202" s="8" t="s">
        <v>2</v>
      </c>
      <c r="E202" s="18" t="s">
        <v>2</v>
      </c>
      <c r="F202" s="91" t="s">
        <v>2</v>
      </c>
      <c r="G202" s="363"/>
      <c r="H202" s="9" t="s">
        <v>10</v>
      </c>
      <c r="I202" s="18" t="s">
        <v>10</v>
      </c>
      <c r="J202" s="14" t="s">
        <v>15</v>
      </c>
      <c r="K202" s="14" t="s">
        <v>14</v>
      </c>
      <c r="L202" s="10" t="s">
        <v>19</v>
      </c>
      <c r="M202" s="366"/>
    </row>
    <row r="203" spans="2:13" ht="12.75">
      <c r="B203" s="57" t="s">
        <v>20</v>
      </c>
      <c r="C203" s="38"/>
      <c r="D203" s="39"/>
      <c r="E203" s="40"/>
      <c r="F203" s="54"/>
      <c r="G203" s="42" t="s">
        <v>32</v>
      </c>
      <c r="H203" s="69">
        <f aca="true" t="shared" si="49" ref="H203:H214">IF(AND(E203&gt;0,F203&gt;0,E203&gt;F203),1-F203/E203,IF(AND(E203&gt;0,F203&gt;0,E203&lt;=F203),0,""))</f>
      </c>
      <c r="I203" s="147">
        <f aca="true" t="shared" si="50" ref="I203:I214">IF(OR(D203&lt;=0,E203&lt;=0,RIGHT(G203)="2"),"",IF(AND(AE176&lt;AF176,AG176=1),"-",VLOOKUP(D203,$AA$12:$AD$39,IF(AND(E203&gt;=0.5,E203&lt;=4),2,IF(AND(E203&gt;4,E203&lt;=8),3,IF(AND(E203&gt;8),4))))))</f>
      </c>
      <c r="J203" s="77">
        <f aca="true" t="shared" si="51" ref="J203:J214">IF(OR(I203="",H203=""),"",IF(AND(H203&lt;I203,F203&lt;=2.05),1,IF(AND(H203&lt;I203,E203&lt;=2.05),1,H203/I203)))</f>
      </c>
      <c r="K203" s="34"/>
      <c r="L203" s="71"/>
      <c r="M203" s="358" t="str">
        <f>IF(L205="","-",IF(L205&gt;=0.995,"Yes","No"))</f>
        <v>-</v>
      </c>
    </row>
    <row r="204" spans="2:13" ht="12.75">
      <c r="B204" s="58" t="s">
        <v>21</v>
      </c>
      <c r="C204" s="43"/>
      <c r="D204" s="44"/>
      <c r="E204" s="45"/>
      <c r="F204" s="55"/>
      <c r="G204" s="52" t="s">
        <v>32</v>
      </c>
      <c r="H204" s="70">
        <f t="shared" si="49"/>
      </c>
      <c r="I204" s="143">
        <f t="shared" si="50"/>
      </c>
      <c r="J204" s="78">
        <f t="shared" si="51"/>
      </c>
      <c r="K204" s="32"/>
      <c r="L204" s="72"/>
      <c r="M204" s="359"/>
    </row>
    <row r="205" spans="2:13" ht="13.5" thickBot="1">
      <c r="B205" s="59" t="s">
        <v>22</v>
      </c>
      <c r="C205" s="48"/>
      <c r="D205" s="49"/>
      <c r="E205" s="50"/>
      <c r="F205" s="56"/>
      <c r="G205" s="53" t="s">
        <v>32</v>
      </c>
      <c r="H205" s="29">
        <f t="shared" si="49"/>
      </c>
      <c r="I205" s="144">
        <f t="shared" si="50"/>
      </c>
      <c r="J205" s="20">
        <f t="shared" si="51"/>
      </c>
      <c r="K205" s="36">
        <f>IF(AND(J203="",J204="",J205=""),"",AVERAGE(J203:J205))</f>
      </c>
      <c r="L205" s="76">
        <f>IF(K205="","",AVERAGE(J179:J187,J203:J205))</f>
      </c>
      <c r="M205" s="360"/>
    </row>
    <row r="206" spans="2:13" ht="12.75">
      <c r="B206" s="60" t="s">
        <v>23</v>
      </c>
      <c r="C206" s="38"/>
      <c r="D206" s="39"/>
      <c r="E206" s="40"/>
      <c r="F206" s="54"/>
      <c r="G206" s="42" t="s">
        <v>32</v>
      </c>
      <c r="H206" s="69">
        <f t="shared" si="49"/>
      </c>
      <c r="I206" s="147">
        <f t="shared" si="50"/>
      </c>
      <c r="J206" s="77">
        <f t="shared" si="51"/>
      </c>
      <c r="K206" s="34"/>
      <c r="L206" s="71"/>
      <c r="M206" s="358" t="str">
        <f>IF(L208="","-",IF(L208&gt;=0.995,"Yes","No"))</f>
        <v>-</v>
      </c>
    </row>
    <row r="207" spans="2:13" ht="12.75">
      <c r="B207" s="61" t="s">
        <v>24</v>
      </c>
      <c r="C207" s="43"/>
      <c r="D207" s="44"/>
      <c r="E207" s="45"/>
      <c r="F207" s="55"/>
      <c r="G207" s="52" t="s">
        <v>32</v>
      </c>
      <c r="H207" s="70">
        <f t="shared" si="49"/>
      </c>
      <c r="I207" s="143">
        <f t="shared" si="50"/>
      </c>
      <c r="J207" s="78">
        <f t="shared" si="51"/>
      </c>
      <c r="K207" s="32"/>
      <c r="L207" s="72"/>
      <c r="M207" s="359"/>
    </row>
    <row r="208" spans="2:13" ht="13.5" thickBot="1">
      <c r="B208" s="62" t="s">
        <v>25</v>
      </c>
      <c r="C208" s="48"/>
      <c r="D208" s="49"/>
      <c r="E208" s="50"/>
      <c r="F208" s="56"/>
      <c r="G208" s="53" t="s">
        <v>32</v>
      </c>
      <c r="H208" s="29">
        <f t="shared" si="49"/>
      </c>
      <c r="I208" s="144">
        <f t="shared" si="50"/>
      </c>
      <c r="J208" s="20">
        <f t="shared" si="51"/>
      </c>
      <c r="K208" s="36">
        <f>IF(AND(J206="",J207="",J208=""),"",AVERAGE(J206:J208))</f>
      </c>
      <c r="L208" s="76">
        <f>IF(K208="","",AVERAGE(J182:J187,J203:J208))</f>
      </c>
      <c r="M208" s="360"/>
    </row>
    <row r="209" spans="2:13" ht="12.75">
      <c r="B209" s="63" t="s">
        <v>26</v>
      </c>
      <c r="C209" s="38"/>
      <c r="D209" s="39"/>
      <c r="E209" s="40"/>
      <c r="F209" s="54"/>
      <c r="G209" s="42" t="s">
        <v>32</v>
      </c>
      <c r="H209" s="69">
        <f t="shared" si="49"/>
      </c>
      <c r="I209" s="147">
        <f t="shared" si="50"/>
      </c>
      <c r="J209" s="77">
        <f t="shared" si="51"/>
      </c>
      <c r="K209" s="34"/>
      <c r="L209" s="71"/>
      <c r="M209" s="358" t="str">
        <f>IF(L211="","-",IF(L211&gt;=0.995,"Yes","No"))</f>
        <v>-</v>
      </c>
    </row>
    <row r="210" spans="2:13" ht="12.75">
      <c r="B210" s="64" t="s">
        <v>27</v>
      </c>
      <c r="C210" s="43"/>
      <c r="D210" s="44"/>
      <c r="E210" s="45"/>
      <c r="F210" s="55"/>
      <c r="G210" s="52" t="s">
        <v>32</v>
      </c>
      <c r="H210" s="70">
        <f t="shared" si="49"/>
      </c>
      <c r="I210" s="143">
        <f t="shared" si="50"/>
      </c>
      <c r="J210" s="78">
        <f t="shared" si="51"/>
      </c>
      <c r="K210" s="32"/>
      <c r="L210" s="72"/>
      <c r="M210" s="359"/>
    </row>
    <row r="211" spans="2:13" ht="13.5" thickBot="1">
      <c r="B211" s="65" t="s">
        <v>28</v>
      </c>
      <c r="C211" s="48"/>
      <c r="D211" s="49"/>
      <c r="E211" s="50"/>
      <c r="F211" s="56"/>
      <c r="G211" s="53" t="s">
        <v>32</v>
      </c>
      <c r="H211" s="29">
        <f t="shared" si="49"/>
      </c>
      <c r="I211" s="144">
        <f t="shared" si="50"/>
      </c>
      <c r="J211" s="20">
        <f t="shared" si="51"/>
      </c>
      <c r="K211" s="36">
        <f>IF(AND(J209="",J210="",J211=""),"",AVERAGE(J209:J211))</f>
      </c>
      <c r="L211" s="76">
        <f>IF(K211="","",AVERAGE(J185:J187,J203:J211))</f>
      </c>
      <c r="M211" s="360"/>
    </row>
    <row r="212" spans="2:13" ht="12.75">
      <c r="B212" s="66" t="s">
        <v>29</v>
      </c>
      <c r="C212" s="43"/>
      <c r="D212" s="44"/>
      <c r="E212" s="45"/>
      <c r="F212" s="55"/>
      <c r="G212" s="47" t="s">
        <v>32</v>
      </c>
      <c r="H212" s="69">
        <f t="shared" si="49"/>
      </c>
      <c r="I212" s="145">
        <f t="shared" si="50"/>
      </c>
      <c r="J212" s="77">
        <f t="shared" si="51"/>
      </c>
      <c r="K212" s="20"/>
      <c r="L212" s="74"/>
      <c r="M212" s="358" t="str">
        <f>IF(L214="","-",IF(L214&gt;=0.995,"Yes","No"))</f>
        <v>-</v>
      </c>
    </row>
    <row r="213" spans="2:13" ht="12.75">
      <c r="B213" s="67" t="s">
        <v>30</v>
      </c>
      <c r="C213" s="43"/>
      <c r="D213" s="44"/>
      <c r="E213" s="45"/>
      <c r="F213" s="55"/>
      <c r="G213" s="52" t="s">
        <v>32</v>
      </c>
      <c r="H213" s="70">
        <f t="shared" si="49"/>
      </c>
      <c r="I213" s="143">
        <f t="shared" si="50"/>
      </c>
      <c r="J213" s="78">
        <f t="shared" si="51"/>
      </c>
      <c r="K213" s="32"/>
      <c r="L213" s="72"/>
      <c r="M213" s="359"/>
    </row>
    <row r="214" spans="2:13" ht="13.5" thickBot="1">
      <c r="B214" s="68" t="s">
        <v>31</v>
      </c>
      <c r="C214" s="43"/>
      <c r="D214" s="49"/>
      <c r="E214" s="50"/>
      <c r="F214" s="56"/>
      <c r="G214" s="53" t="s">
        <v>32</v>
      </c>
      <c r="H214" s="29">
        <f t="shared" si="49"/>
      </c>
      <c r="I214" s="143">
        <f t="shared" si="50"/>
      </c>
      <c r="J214" s="20">
        <f t="shared" si="51"/>
      </c>
      <c r="K214" s="36">
        <f>IF(AND(J212="",J213="",J214=""),"",AVERAGE(J212:J214))</f>
      </c>
      <c r="L214" s="75">
        <f>IF(K214="","",AVERAGE(J203:J214))</f>
      </c>
      <c r="M214" s="360"/>
    </row>
    <row r="215" spans="2:12" ht="12.75">
      <c r="B215" s="3"/>
      <c r="C215" s="3"/>
      <c r="D215" s="3"/>
      <c r="E215" s="3"/>
      <c r="F215" s="3"/>
      <c r="G215" s="3"/>
      <c r="H215" s="3"/>
      <c r="I215" s="3"/>
      <c r="J215" s="3"/>
      <c r="K215" s="3"/>
      <c r="L215" s="3"/>
    </row>
    <row r="216" spans="2:3" ht="14.25">
      <c r="B216" s="26" t="s">
        <v>39</v>
      </c>
      <c r="C216" s="26"/>
    </row>
    <row r="217" spans="2:3" ht="14.25">
      <c r="B217" s="26" t="s">
        <v>41</v>
      </c>
      <c r="C217" s="26"/>
    </row>
    <row r="218" spans="2:3" ht="12.75">
      <c r="B218" s="25" t="s">
        <v>77</v>
      </c>
      <c r="C218" s="25"/>
    </row>
    <row r="220" spans="2:13" ht="13.5" thickBot="1">
      <c r="B220" s="112" t="s">
        <v>96</v>
      </c>
      <c r="C220" s="109"/>
      <c r="D220" s="109"/>
      <c r="E220" s="109"/>
      <c r="F220" s="142" t="s">
        <v>180</v>
      </c>
      <c r="G220" s="109"/>
      <c r="H220" s="109"/>
      <c r="I220" s="109"/>
      <c r="J220" s="109"/>
      <c r="K220" s="109"/>
      <c r="L220" s="109"/>
      <c r="M220" s="109"/>
    </row>
    <row r="221" ht="13.5" thickTop="1"/>
  </sheetData>
  <sheetProtection sheet="1" objects="1" scenarios="1"/>
  <mergeCells count="48">
    <mergeCell ref="M67:M69"/>
    <mergeCell ref="M70:M72"/>
    <mergeCell ref="M73:M75"/>
    <mergeCell ref="M76:M78"/>
    <mergeCell ref="G63:G66"/>
    <mergeCell ref="G91:G94"/>
    <mergeCell ref="M158:M160"/>
    <mergeCell ref="G145:G148"/>
    <mergeCell ref="M145:M148"/>
    <mergeCell ref="M149:M151"/>
    <mergeCell ref="M152:M154"/>
    <mergeCell ref="M155:M157"/>
    <mergeCell ref="M91:M94"/>
    <mergeCell ref="M95:M97"/>
    <mergeCell ref="M8:M11"/>
    <mergeCell ref="M12:M14"/>
    <mergeCell ref="M15:M17"/>
    <mergeCell ref="M18:M20"/>
    <mergeCell ref="G8:G11"/>
    <mergeCell ref="G36:G39"/>
    <mergeCell ref="M21:M23"/>
    <mergeCell ref="M46:M48"/>
    <mergeCell ref="M49:M51"/>
    <mergeCell ref="M63:M66"/>
    <mergeCell ref="M43:M45"/>
    <mergeCell ref="M40:M42"/>
    <mergeCell ref="M36:M39"/>
    <mergeCell ref="M131:M133"/>
    <mergeCell ref="G118:G121"/>
    <mergeCell ref="M118:M121"/>
    <mergeCell ref="M122:M124"/>
    <mergeCell ref="M125:M127"/>
    <mergeCell ref="M98:M100"/>
    <mergeCell ref="M101:M103"/>
    <mergeCell ref="M104:M106"/>
    <mergeCell ref="M128:M130"/>
    <mergeCell ref="G199:G202"/>
    <mergeCell ref="M199:M202"/>
    <mergeCell ref="G172:G175"/>
    <mergeCell ref="M172:M175"/>
    <mergeCell ref="M176:M178"/>
    <mergeCell ref="M179:M181"/>
    <mergeCell ref="M203:M205"/>
    <mergeCell ref="M206:M208"/>
    <mergeCell ref="M209:M211"/>
    <mergeCell ref="M212:M214"/>
    <mergeCell ref="M182:M184"/>
    <mergeCell ref="M185:M187"/>
  </mergeCells>
  <conditionalFormatting sqref="J149:L160 J122:L133 J12:L23 Y12:Y23 J67:L78 AG67:AG78 Y67:Y78 AG12:AG23 J95:L106 J40:L51 J176:L187 J203:L214">
    <cfRule type="cellIs" priority="1" dxfId="0" operator="lessThan" stopIfTrue="1">
      <formula>0.995</formula>
    </cfRule>
  </conditionalFormatting>
  <dataValidations count="3">
    <dataValidation type="decimal" allowBlank="1" showInputMessage="1" showErrorMessage="1" errorTitle="TOC" error="The TOC value entered is unlikely.  Please enter valid number." sqref="E149:F160 E122:F133 E40:F51 AT12:AU65 AP12:AQ65 E12:F23 E67:F78 E95:F106 E176:F187 E203:F214">
      <formula1>0.5</formula1>
      <formula2>30</formula2>
    </dataValidation>
    <dataValidation type="decimal" allowBlank="1" showInputMessage="1" showErrorMessage="1" errorTitle="Alkalinity" error="You have entered an unlikely alkalinity value.  Please enter valid value." sqref="D149:D160 D122:D133 D40:D51 AV12:AV65 AO12:AO65 D12:D23 D67:D78 D95:D106 D176:D187 D203:D214">
      <formula1>5</formula1>
      <formula2>400</formula2>
    </dataValidation>
    <dataValidation type="whole" allowBlank="1" showInputMessage="1" showErrorMessage="1" sqref="C149:C160 C122:C133 C40:C51 AN12:AN65 C12:C23 C67:C78 C95:C106 C176:C187 C203:C214">
      <formula1>1</formula1>
      <formula2>31</formula2>
    </dataValidation>
  </dataValidations>
  <printOptions horizontalCentered="1"/>
  <pageMargins left="0.75" right="0.75" top="1" bottom="1" header="0.5" footer="0.5"/>
  <pageSetup fitToHeight="1" fitToWidth="1" horizontalDpi="600" verticalDpi="600" orientation="portrait" scale="72" r:id="rId3"/>
  <headerFooter alignWithMargins="0">
    <oddFooter>&amp;L&amp;F&amp;C&amp;A&amp;RPrinted &amp;D</oddFooter>
  </headerFooter>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B3:K62"/>
  <sheetViews>
    <sheetView showGridLines="0" showRowColHeaders="0" zoomScale="90" zoomScaleNormal="90" zoomScalePageLayoutView="0" workbookViewId="0" topLeftCell="A1">
      <selection activeCell="A3" sqref="A3"/>
    </sheetView>
  </sheetViews>
  <sheetFormatPr defaultColWidth="9.140625" defaultRowHeight="12.75"/>
  <cols>
    <col min="1" max="1" width="7.8515625" style="218" customWidth="1"/>
    <col min="2" max="4" width="22.7109375" style="218" customWidth="1"/>
    <col min="5" max="5" width="31.28125" style="218" customWidth="1"/>
    <col min="6" max="16384" width="9.140625" style="218" customWidth="1"/>
  </cols>
  <sheetData>
    <row r="1" ht="12.75"/>
    <row r="2" ht="12.75"/>
    <row r="3" spans="2:5" ht="20.25">
      <c r="B3" s="274" t="s">
        <v>43</v>
      </c>
      <c r="C3" s="217"/>
      <c r="D3" s="217"/>
      <c r="E3" s="217"/>
    </row>
    <row r="4" ht="13.5" thickBot="1"/>
    <row r="5" spans="2:5" ht="18.75" thickTop="1">
      <c r="B5" s="219" t="s">
        <v>123</v>
      </c>
      <c r="C5" s="220"/>
      <c r="D5" s="220"/>
      <c r="E5" s="221"/>
    </row>
    <row r="6" spans="2:5" ht="18">
      <c r="B6" s="222" t="s">
        <v>122</v>
      </c>
      <c r="C6" s="223"/>
      <c r="D6" s="223"/>
      <c r="E6" s="224"/>
    </row>
    <row r="7" spans="2:11" ht="18">
      <c r="B7" s="225" t="s">
        <v>45</v>
      </c>
      <c r="C7" s="226"/>
      <c r="D7" s="226"/>
      <c r="E7" s="227"/>
      <c r="K7" s="228"/>
    </row>
    <row r="8" spans="2:5" ht="9.75" customHeight="1" thickBot="1">
      <c r="B8" s="229"/>
      <c r="C8" s="230"/>
      <c r="D8" s="230"/>
      <c r="E8" s="231"/>
    </row>
    <row r="9" spans="2:5" ht="13.5" thickTop="1">
      <c r="B9" s="232" t="s">
        <v>55</v>
      </c>
      <c r="C9" s="115"/>
      <c r="D9" s="115"/>
      <c r="E9" s="233"/>
    </row>
    <row r="10" spans="2:5" ht="12.75">
      <c r="B10" s="234" t="s">
        <v>136</v>
      </c>
      <c r="C10" s="115"/>
      <c r="D10" s="115"/>
      <c r="E10" s="233"/>
    </row>
    <row r="11" spans="2:5" ht="12.75">
      <c r="B11" s="234" t="s">
        <v>137</v>
      </c>
      <c r="C11" s="115"/>
      <c r="D11" s="115"/>
      <c r="E11" s="233"/>
    </row>
    <row r="12" spans="2:5" ht="12.75">
      <c r="B12" s="234" t="s">
        <v>138</v>
      </c>
      <c r="C12" s="115"/>
      <c r="D12" s="115"/>
      <c r="E12" s="233"/>
    </row>
    <row r="13" spans="2:5" ht="12.75">
      <c r="B13" s="234" t="s">
        <v>139</v>
      </c>
      <c r="C13" s="115"/>
      <c r="D13" s="115"/>
      <c r="E13" s="233"/>
    </row>
    <row r="14" spans="2:5" ht="15.75">
      <c r="B14" s="234" t="s">
        <v>56</v>
      </c>
      <c r="C14" s="115"/>
      <c r="D14" s="115"/>
      <c r="E14" s="233"/>
    </row>
    <row r="15" spans="2:5" ht="12.75">
      <c r="B15" s="232" t="s">
        <v>140</v>
      </c>
      <c r="C15" s="115"/>
      <c r="D15" s="115"/>
      <c r="E15" s="233"/>
    </row>
    <row r="16" spans="2:5" ht="12.75">
      <c r="B16" s="232"/>
      <c r="C16" s="115"/>
      <c r="D16" s="115"/>
      <c r="E16" s="233"/>
    </row>
    <row r="17" spans="2:5" ht="12.75">
      <c r="B17" s="235" t="s">
        <v>130</v>
      </c>
      <c r="C17" s="115"/>
      <c r="D17" s="115"/>
      <c r="E17" s="233"/>
    </row>
    <row r="18" spans="2:5" ht="13.5" thickBot="1">
      <c r="B18" s="236" t="s">
        <v>125</v>
      </c>
      <c r="C18" s="237"/>
      <c r="D18" s="237"/>
      <c r="E18" s="238"/>
    </row>
    <row r="19" ht="14.25" thickBot="1" thickTop="1"/>
    <row r="20" spans="2:5" ht="18.75" thickTop="1">
      <c r="B20" s="239" t="s">
        <v>124</v>
      </c>
      <c r="C20" s="240"/>
      <c r="D20" s="240"/>
      <c r="E20" s="241"/>
    </row>
    <row r="21" spans="2:5" ht="18">
      <c r="B21" s="225" t="s">
        <v>44</v>
      </c>
      <c r="C21" s="226"/>
      <c r="D21" s="226"/>
      <c r="E21" s="227"/>
    </row>
    <row r="22" spans="2:5" ht="18">
      <c r="B22" s="225" t="s">
        <v>45</v>
      </c>
      <c r="C22" s="226"/>
      <c r="D22" s="226"/>
      <c r="E22" s="227"/>
    </row>
    <row r="23" spans="2:5" ht="18">
      <c r="B23" s="242" t="s">
        <v>46</v>
      </c>
      <c r="C23" s="226"/>
      <c r="D23" s="226"/>
      <c r="E23" s="227"/>
    </row>
    <row r="24" spans="2:5" ht="7.5" customHeight="1">
      <c r="B24" s="242"/>
      <c r="C24" s="226"/>
      <c r="D24" s="226"/>
      <c r="E24" s="227"/>
    </row>
    <row r="25" spans="2:5" ht="18.75" thickBot="1">
      <c r="B25" s="225" t="s">
        <v>131</v>
      </c>
      <c r="C25" s="263"/>
      <c r="D25" s="200"/>
      <c r="E25" s="275"/>
    </row>
    <row r="26" spans="2:5" ht="20.25" thickTop="1">
      <c r="B26" s="370" t="s">
        <v>47</v>
      </c>
      <c r="C26" s="243" t="s">
        <v>48</v>
      </c>
      <c r="D26" s="244"/>
      <c r="E26" s="245"/>
    </row>
    <row r="27" spans="2:5" ht="12.75">
      <c r="B27" s="371"/>
      <c r="C27" s="246" t="s">
        <v>49</v>
      </c>
      <c r="D27" s="246" t="s">
        <v>50</v>
      </c>
      <c r="E27" s="247" t="s">
        <v>51</v>
      </c>
    </row>
    <row r="28" spans="2:5" ht="12.75">
      <c r="B28" s="248" t="s">
        <v>52</v>
      </c>
      <c r="C28" s="249">
        <v>0.35</v>
      </c>
      <c r="D28" s="249">
        <v>0.25</v>
      </c>
      <c r="E28" s="250">
        <v>0.15</v>
      </c>
    </row>
    <row r="29" spans="2:5" ht="12.75">
      <c r="B29" s="248" t="s">
        <v>53</v>
      </c>
      <c r="C29" s="249">
        <v>0.45</v>
      </c>
      <c r="D29" s="249">
        <v>0.35</v>
      </c>
      <c r="E29" s="250">
        <v>0.25</v>
      </c>
    </row>
    <row r="30" spans="2:5" ht="13.5" thickBot="1">
      <c r="B30" s="251" t="s">
        <v>35</v>
      </c>
      <c r="C30" s="252">
        <v>0.5</v>
      </c>
      <c r="D30" s="252">
        <v>0.4</v>
      </c>
      <c r="E30" s="253">
        <v>0.3</v>
      </c>
    </row>
    <row r="31" spans="2:5" ht="14.25" thickBot="1" thickTop="1">
      <c r="B31" s="254" t="s">
        <v>54</v>
      </c>
      <c r="C31" s="255"/>
      <c r="D31" s="255"/>
      <c r="E31" s="256"/>
    </row>
    <row r="32" spans="2:5" ht="13.5" thickTop="1">
      <c r="B32" s="277" t="s">
        <v>133</v>
      </c>
      <c r="C32" s="115"/>
      <c r="D32" s="115"/>
      <c r="E32" s="233"/>
    </row>
    <row r="33" spans="2:5" ht="12.75">
      <c r="B33" s="276" t="s">
        <v>132</v>
      </c>
      <c r="C33" s="115"/>
      <c r="D33" s="115"/>
      <c r="E33" s="233"/>
    </row>
    <row r="34" spans="2:5" ht="12.75">
      <c r="B34" s="234" t="s">
        <v>78</v>
      </c>
      <c r="C34" s="115"/>
      <c r="D34" s="115"/>
      <c r="E34" s="233"/>
    </row>
    <row r="35" spans="2:5" ht="15.75">
      <c r="B35" s="234" t="s">
        <v>141</v>
      </c>
      <c r="C35" s="115"/>
      <c r="D35" s="115"/>
      <c r="E35" s="233"/>
    </row>
    <row r="36" spans="2:5" ht="13.5" thickBot="1">
      <c r="B36" s="273"/>
      <c r="C36" s="237"/>
      <c r="D36" s="237"/>
      <c r="E36" s="238"/>
    </row>
    <row r="37" spans="2:5" ht="13.5" thickTop="1">
      <c r="B37" s="115"/>
      <c r="C37" s="115"/>
      <c r="D37" s="115"/>
      <c r="E37" s="115"/>
    </row>
    <row r="38" ht="13.5" thickBot="1"/>
    <row r="39" spans="2:5" ht="18.75" thickTop="1">
      <c r="B39" s="257" t="s">
        <v>128</v>
      </c>
      <c r="C39" s="220"/>
      <c r="D39" s="220"/>
      <c r="E39" s="221"/>
    </row>
    <row r="40" spans="2:5" ht="18">
      <c r="B40" s="225" t="s">
        <v>57</v>
      </c>
      <c r="C40" s="226"/>
      <c r="D40" s="226"/>
      <c r="E40" s="227"/>
    </row>
    <row r="41" spans="2:5" ht="18">
      <c r="B41" s="225" t="s">
        <v>127</v>
      </c>
      <c r="C41" s="226"/>
      <c r="D41" s="226"/>
      <c r="E41" s="227"/>
    </row>
    <row r="42" spans="2:5" ht="18.75" thickBot="1">
      <c r="B42" s="258" t="s">
        <v>126</v>
      </c>
      <c r="C42" s="259"/>
      <c r="D42" s="259"/>
      <c r="E42" s="260"/>
    </row>
    <row r="43" spans="2:5" ht="13.5" thickTop="1">
      <c r="B43" s="232" t="s">
        <v>142</v>
      </c>
      <c r="C43" s="115"/>
      <c r="D43" s="115"/>
      <c r="E43" s="233"/>
    </row>
    <row r="44" spans="2:5" ht="12.75">
      <c r="B44" s="234" t="s">
        <v>143</v>
      </c>
      <c r="C44" s="115"/>
      <c r="D44" s="115"/>
      <c r="E44" s="233"/>
    </row>
    <row r="45" spans="2:5" ht="12.75">
      <c r="B45" s="234" t="s">
        <v>58</v>
      </c>
      <c r="C45" s="115"/>
      <c r="D45" s="115"/>
      <c r="E45" s="233"/>
    </row>
    <row r="46" spans="2:5" ht="12.75">
      <c r="B46" s="234" t="s">
        <v>59</v>
      </c>
      <c r="C46" s="115"/>
      <c r="D46" s="115"/>
      <c r="E46" s="233"/>
    </row>
    <row r="47" spans="2:5" ht="12.75">
      <c r="B47" s="234" t="s">
        <v>60</v>
      </c>
      <c r="C47" s="115"/>
      <c r="D47" s="115"/>
      <c r="E47" s="233"/>
    </row>
    <row r="48" spans="2:5" ht="12.75">
      <c r="B48" s="234" t="s">
        <v>144</v>
      </c>
      <c r="C48" s="115"/>
      <c r="D48" s="115"/>
      <c r="E48" s="233"/>
    </row>
    <row r="49" spans="2:5" ht="12.75">
      <c r="B49" s="234"/>
      <c r="C49" s="115"/>
      <c r="D49" s="115"/>
      <c r="E49" s="233"/>
    </row>
    <row r="50" spans="2:5" ht="15.75">
      <c r="B50" s="261" t="s">
        <v>61</v>
      </c>
      <c r="C50" s="116"/>
      <c r="D50" s="116"/>
      <c r="E50" s="262"/>
    </row>
    <row r="51" spans="2:5" ht="15" customHeight="1" thickBot="1">
      <c r="B51" s="234"/>
      <c r="C51" s="263" t="s">
        <v>129</v>
      </c>
      <c r="D51" s="114"/>
      <c r="E51" s="233"/>
    </row>
    <row r="52" spans="2:5" ht="36" customHeight="1" thickBot="1">
      <c r="B52" s="234"/>
      <c r="C52" s="264" t="s">
        <v>62</v>
      </c>
      <c r="D52" s="265" t="s">
        <v>63</v>
      </c>
      <c r="E52" s="233"/>
    </row>
    <row r="53" spans="2:5" ht="12.75">
      <c r="B53" s="234"/>
      <c r="C53" s="266" t="s">
        <v>64</v>
      </c>
      <c r="D53" s="267">
        <v>5.5</v>
      </c>
      <c r="E53" s="233"/>
    </row>
    <row r="54" spans="2:5" ht="12.75">
      <c r="B54" s="234"/>
      <c r="C54" s="268" t="s">
        <v>65</v>
      </c>
      <c r="D54" s="269">
        <v>6.3</v>
      </c>
      <c r="E54" s="233"/>
    </row>
    <row r="55" spans="2:5" ht="12.75">
      <c r="B55" s="234"/>
      <c r="C55" s="268" t="s">
        <v>66</v>
      </c>
      <c r="D55" s="269">
        <v>7</v>
      </c>
      <c r="E55" s="233"/>
    </row>
    <row r="56" spans="2:5" ht="13.5" thickBot="1">
      <c r="B56" s="234"/>
      <c r="C56" s="270" t="s">
        <v>67</v>
      </c>
      <c r="D56" s="271">
        <v>7.5</v>
      </c>
      <c r="E56" s="233"/>
    </row>
    <row r="57" spans="2:5" ht="18" customHeight="1">
      <c r="B57" s="234" t="s">
        <v>68</v>
      </c>
      <c r="C57" s="272"/>
      <c r="D57" s="19"/>
      <c r="E57" s="233"/>
    </row>
    <row r="58" spans="2:5" ht="12.75">
      <c r="B58" s="234" t="s">
        <v>69</v>
      </c>
      <c r="C58" s="272"/>
      <c r="D58" s="115"/>
      <c r="E58" s="233"/>
    </row>
    <row r="59" spans="2:5" ht="12.75">
      <c r="B59" s="234" t="s">
        <v>70</v>
      </c>
      <c r="C59" s="115"/>
      <c r="D59" s="115"/>
      <c r="E59" s="233"/>
    </row>
    <row r="60" spans="2:5" ht="9.75" customHeight="1">
      <c r="B60" s="234"/>
      <c r="C60" s="115"/>
      <c r="D60" s="115"/>
      <c r="E60" s="233"/>
    </row>
    <row r="61" spans="2:5" ht="12.75">
      <c r="B61" s="234" t="s">
        <v>71</v>
      </c>
      <c r="C61" s="115"/>
      <c r="D61" s="115"/>
      <c r="E61" s="233"/>
    </row>
    <row r="62" spans="2:5" ht="13.5" thickBot="1">
      <c r="B62" s="273" t="s">
        <v>72</v>
      </c>
      <c r="C62" s="237"/>
      <c r="D62" s="237"/>
      <c r="E62" s="238"/>
    </row>
    <row r="63" ht="13.5" thickTop="1"/>
  </sheetData>
  <sheetProtection sheet="1" objects="1" scenarios="1"/>
  <mergeCells count="1">
    <mergeCell ref="B26:B27"/>
  </mergeCells>
  <printOptions horizontalCentered="1"/>
  <pageMargins left="0.75" right="0.75" top="1" bottom="1" header="0.5" footer="0.5"/>
  <pageSetup blackAndWhite="1" fitToHeight="1" fitToWidth="1" horizontalDpi="600" verticalDpi="600" orientation="portrait" scale="75" r:id="rId3"/>
  <headerFooter alignWithMargins="0">
    <oddFooter>&amp;L&amp;F&amp;C&amp;A</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6">
    <pageSetUpPr fitToPage="1"/>
  </sheetPr>
  <dimension ref="B3:AP194"/>
  <sheetViews>
    <sheetView showGridLines="0" zoomScalePageLayoutView="0" workbookViewId="0" topLeftCell="A1">
      <selection activeCell="D8" sqref="D8"/>
    </sheetView>
  </sheetViews>
  <sheetFormatPr defaultColWidth="9.140625" defaultRowHeight="12.75"/>
  <cols>
    <col min="1" max="1" width="3.8515625" style="0" customWidth="1"/>
    <col min="2" max="2" width="7.7109375" style="0" customWidth="1"/>
    <col min="3" max="3" width="12.00390625" style="1" customWidth="1"/>
    <col min="4" max="4" width="7.140625" style="1" customWidth="1"/>
    <col min="5" max="5" width="9.140625" style="1" customWidth="1"/>
    <col min="6" max="9" width="9.28125" style="1" customWidth="1"/>
    <col min="10" max="10" width="11.7109375" style="1" customWidth="1"/>
    <col min="11" max="11" width="18.7109375" style="1" customWidth="1"/>
    <col min="12" max="12" width="14.7109375" style="299" customWidth="1"/>
    <col min="13" max="13" width="17.00390625" style="299" customWidth="1"/>
    <col min="14" max="14" width="7.7109375" style="0" customWidth="1"/>
    <col min="15" max="15" width="12.00390625" style="0" customWidth="1"/>
    <col min="16" max="16" width="7.140625" style="0" customWidth="1"/>
    <col min="18" max="21" width="9.28125" style="0" customWidth="1"/>
    <col min="22" max="22" width="11.7109375" style="0" customWidth="1"/>
    <col min="23" max="23" width="18.7109375" style="0" customWidth="1"/>
    <col min="24" max="24" width="14.7109375" style="0" customWidth="1"/>
    <col min="29" max="29" width="14.00390625" style="0" bestFit="1" customWidth="1"/>
    <col min="30" max="34" width="9.28125" style="1" bestFit="1" customWidth="1"/>
    <col min="35" max="35" width="9.28125" style="0" bestFit="1" customWidth="1"/>
    <col min="36" max="36" width="14.140625" style="0" customWidth="1"/>
    <col min="37" max="42" width="9.28125" style="0" bestFit="1" customWidth="1"/>
  </cols>
  <sheetData>
    <row r="1" ht="12.75"/>
    <row r="2" ht="12.75"/>
    <row r="3" spans="30:41" ht="12.75">
      <c r="AD3" s="1" t="s">
        <v>79</v>
      </c>
      <c r="AE3" s="1" t="s">
        <v>79</v>
      </c>
      <c r="AF3" s="1" t="s">
        <v>79</v>
      </c>
      <c r="AG3" s="1" t="s">
        <v>79</v>
      </c>
      <c r="AH3" s="1" t="s">
        <v>79</v>
      </c>
      <c r="AJ3" s="317"/>
      <c r="AK3" s="1" t="s">
        <v>80</v>
      </c>
      <c r="AL3" s="1" t="s">
        <v>80</v>
      </c>
      <c r="AM3" s="1" t="s">
        <v>80</v>
      </c>
      <c r="AN3" s="1" t="s">
        <v>80</v>
      </c>
      <c r="AO3" s="1" t="s">
        <v>80</v>
      </c>
    </row>
    <row r="4" spans="2:40" ht="15.75">
      <c r="B4" s="37" t="s">
        <v>213</v>
      </c>
      <c r="C4" s="23"/>
      <c r="D4" s="23"/>
      <c r="E4" s="23"/>
      <c r="F4" s="23"/>
      <c r="G4" s="23"/>
      <c r="H4" s="23"/>
      <c r="I4" s="23"/>
      <c r="J4" s="23"/>
      <c r="K4" s="23"/>
      <c r="L4" s="298"/>
      <c r="M4" s="298" t="s">
        <v>145</v>
      </c>
      <c r="AD4" s="316" t="s">
        <v>174</v>
      </c>
      <c r="AE4" s="316" t="s">
        <v>175</v>
      </c>
      <c r="AF4" s="316" t="s">
        <v>176</v>
      </c>
      <c r="AG4" s="316" t="s">
        <v>177</v>
      </c>
      <c r="AK4" s="316" t="s">
        <v>174</v>
      </c>
      <c r="AL4" s="316" t="s">
        <v>175</v>
      </c>
      <c r="AM4" s="316" t="s">
        <v>176</v>
      </c>
      <c r="AN4" s="316" t="s">
        <v>177</v>
      </c>
    </row>
    <row r="5" spans="2:41" ht="15.75">
      <c r="B5" s="37" t="s">
        <v>82</v>
      </c>
      <c r="C5" s="23"/>
      <c r="D5" s="24"/>
      <c r="E5" s="23"/>
      <c r="F5" s="23"/>
      <c r="G5" s="23"/>
      <c r="H5" s="23"/>
      <c r="I5" s="23"/>
      <c r="J5" s="23"/>
      <c r="K5" s="23"/>
      <c r="L5" s="298"/>
      <c r="M5" s="298" t="s">
        <v>145</v>
      </c>
      <c r="AC5" s="318">
        <v>37316</v>
      </c>
      <c r="AD5" s="1">
        <v>0.04</v>
      </c>
      <c r="AE5" s="1">
        <v>0.056</v>
      </c>
      <c r="AF5" s="1">
        <v>0.063</v>
      </c>
      <c r="AG5" s="1">
        <v>0.065</v>
      </c>
      <c r="AH5" s="1">
        <v>0.08</v>
      </c>
      <c r="AJ5" s="318">
        <v>37316</v>
      </c>
      <c r="AK5" s="1">
        <v>0.029</v>
      </c>
      <c r="AL5" s="1">
        <v>0.038</v>
      </c>
      <c r="AM5" s="1">
        <v>0.024</v>
      </c>
      <c r="AN5" s="1">
        <v>0.021</v>
      </c>
      <c r="AO5" s="1">
        <v>0.06</v>
      </c>
    </row>
    <row r="6" spans="2:41" ht="15.75">
      <c r="B6" s="37" t="s">
        <v>84</v>
      </c>
      <c r="C6" s="23"/>
      <c r="D6" s="24"/>
      <c r="E6" s="23"/>
      <c r="F6" s="23"/>
      <c r="G6" s="23"/>
      <c r="H6" s="23"/>
      <c r="I6" s="23"/>
      <c r="J6" s="23"/>
      <c r="K6" s="23"/>
      <c r="L6" s="298"/>
      <c r="M6" s="298" t="s">
        <v>145</v>
      </c>
      <c r="AC6" s="318">
        <v>37408</v>
      </c>
      <c r="AD6" s="1">
        <v>0.041</v>
      </c>
      <c r="AE6" s="1">
        <v>0.058</v>
      </c>
      <c r="AF6" s="1">
        <v>0.052</v>
      </c>
      <c r="AG6" s="1">
        <v>0.051</v>
      </c>
      <c r="AH6" s="1">
        <v>0.08</v>
      </c>
      <c r="AJ6" s="318">
        <v>37408</v>
      </c>
      <c r="AK6" s="1">
        <v>0.021</v>
      </c>
      <c r="AL6" s="1">
        <v>0.037</v>
      </c>
      <c r="AM6" s="1">
        <v>0.032</v>
      </c>
      <c r="AN6" s="1">
        <v>0.033</v>
      </c>
      <c r="AO6" s="1">
        <v>0.06</v>
      </c>
    </row>
    <row r="7" spans="3:41" ht="13.5" thickBot="1">
      <c r="C7" s="1" t="s">
        <v>73</v>
      </c>
      <c r="D7" s="315">
        <v>2015</v>
      </c>
      <c r="AC7" s="318">
        <v>37500</v>
      </c>
      <c r="AD7" s="1">
        <v>0.053</v>
      </c>
      <c r="AE7" s="1">
        <v>0.059</v>
      </c>
      <c r="AF7" s="1">
        <v>0.056</v>
      </c>
      <c r="AG7" s="1">
        <v>0.054</v>
      </c>
      <c r="AH7" s="1">
        <v>0.08</v>
      </c>
      <c r="AJ7" s="318">
        <v>37500</v>
      </c>
      <c r="AK7" s="1">
        <v>0.023</v>
      </c>
      <c r="AL7" s="1">
        <v>0.011</v>
      </c>
      <c r="AM7" s="1">
        <v>0.019</v>
      </c>
      <c r="AN7" s="1">
        <v>0.019</v>
      </c>
      <c r="AO7" s="1">
        <v>0.06</v>
      </c>
    </row>
    <row r="8" spans="2:42" ht="12.75" customHeight="1">
      <c r="B8" s="372" t="s">
        <v>147</v>
      </c>
      <c r="C8" s="84"/>
      <c r="D8" s="4"/>
      <c r="E8" s="84"/>
      <c r="F8" s="3"/>
      <c r="G8" s="3"/>
      <c r="H8" s="3"/>
      <c r="I8" s="4"/>
      <c r="J8" s="389" t="s">
        <v>85</v>
      </c>
      <c r="K8" s="361" t="s">
        <v>149</v>
      </c>
      <c r="L8" s="394" t="s">
        <v>148</v>
      </c>
      <c r="M8" s="19"/>
      <c r="AC8" s="318">
        <v>37591</v>
      </c>
      <c r="AD8" s="1">
        <v>0.048</v>
      </c>
      <c r="AE8" s="1">
        <v>0.057</v>
      </c>
      <c r="AF8" s="1">
        <v>0.034</v>
      </c>
      <c r="AG8" s="1">
        <v>0.036</v>
      </c>
      <c r="AH8" s="1">
        <v>0.08</v>
      </c>
      <c r="AI8" s="1">
        <v>0.051</v>
      </c>
      <c r="AJ8" s="318">
        <v>37591</v>
      </c>
      <c r="AK8" s="1">
        <v>0.031</v>
      </c>
      <c r="AL8" s="1">
        <v>0.03</v>
      </c>
      <c r="AM8" s="1">
        <v>0.027</v>
      </c>
      <c r="AN8" s="1">
        <v>0.036</v>
      </c>
      <c r="AO8" s="1">
        <v>0.06</v>
      </c>
      <c r="AP8" s="108">
        <v>0.027</v>
      </c>
    </row>
    <row r="9" spans="2:42" ht="12.75" customHeight="1">
      <c r="B9" s="387"/>
      <c r="C9" s="397" t="s">
        <v>0</v>
      </c>
      <c r="D9" s="399" t="s">
        <v>42</v>
      </c>
      <c r="E9" s="90"/>
      <c r="F9" s="82" t="s">
        <v>83</v>
      </c>
      <c r="G9" s="82"/>
      <c r="H9" s="82"/>
      <c r="I9" s="85"/>
      <c r="J9" s="390"/>
      <c r="K9" s="392"/>
      <c r="L9" s="395"/>
      <c r="M9" s="19"/>
      <c r="AC9" s="318">
        <v>37681</v>
      </c>
      <c r="AD9" s="1">
        <v>0.105</v>
      </c>
      <c r="AE9" s="1">
        <v>0.137</v>
      </c>
      <c r="AF9" s="1">
        <v>0.097</v>
      </c>
      <c r="AG9" s="1">
        <v>0.098</v>
      </c>
      <c r="AH9" s="1">
        <v>0.08</v>
      </c>
      <c r="AI9" s="1">
        <v>0.065</v>
      </c>
      <c r="AJ9" s="318">
        <v>37681</v>
      </c>
      <c r="AK9" s="1">
        <v>0.04</v>
      </c>
      <c r="AL9" s="1">
        <v>0.032</v>
      </c>
      <c r="AM9" s="1">
        <v>0.046</v>
      </c>
      <c r="AN9" s="1">
        <v>0.042</v>
      </c>
      <c r="AO9" s="1">
        <v>0.06</v>
      </c>
      <c r="AP9" s="108">
        <v>0.03</v>
      </c>
    </row>
    <row r="10" spans="2:42" ht="13.5" thickBot="1">
      <c r="B10" s="388"/>
      <c r="C10" s="398"/>
      <c r="D10" s="400"/>
      <c r="E10" s="91" t="s">
        <v>81</v>
      </c>
      <c r="F10" s="83">
        <v>1</v>
      </c>
      <c r="G10" s="83">
        <v>2</v>
      </c>
      <c r="H10" s="83">
        <v>3</v>
      </c>
      <c r="I10" s="89">
        <v>4</v>
      </c>
      <c r="J10" s="391"/>
      <c r="K10" s="393"/>
      <c r="L10" s="396"/>
      <c r="M10" s="19"/>
      <c r="AC10" s="318">
        <v>37773</v>
      </c>
      <c r="AD10" s="1">
        <v>0.034</v>
      </c>
      <c r="AE10" s="1">
        <v>0.056</v>
      </c>
      <c r="AF10" s="1">
        <v>0.045</v>
      </c>
      <c r="AG10" s="1">
        <v>0.047</v>
      </c>
      <c r="AH10" s="1">
        <v>0.08</v>
      </c>
      <c r="AI10" s="1">
        <v>0.064</v>
      </c>
      <c r="AJ10" s="318">
        <v>37773</v>
      </c>
      <c r="AK10" s="1">
        <v>0.016</v>
      </c>
      <c r="AL10" s="1">
        <v>0.01</v>
      </c>
      <c r="AM10" s="1">
        <v>0.01</v>
      </c>
      <c r="AN10" s="1">
        <v>0.014</v>
      </c>
      <c r="AO10" s="1">
        <v>0.06</v>
      </c>
      <c r="AP10" s="108">
        <v>0.025</v>
      </c>
    </row>
    <row r="11" spans="2:42" ht="12.75">
      <c r="B11" s="372">
        <v>1</v>
      </c>
      <c r="C11" s="386"/>
      <c r="D11" s="376"/>
      <c r="E11" s="86"/>
      <c r="F11" s="94"/>
      <c r="G11" s="94"/>
      <c r="H11" s="94"/>
      <c r="I11" s="95"/>
      <c r="J11" s="104" t="str">
        <f aca="true" t="shared" si="0" ref="J11:J18">IF(SUM(F11:I11)&gt;0,AVERAGE(F11:I11),"-")</f>
        <v>-</v>
      </c>
      <c r="K11" s="71" t="s">
        <v>36</v>
      </c>
      <c r="L11" s="401"/>
      <c r="M11" s="300"/>
      <c r="AC11" s="318">
        <v>37865</v>
      </c>
      <c r="AD11" s="1">
        <v>0.04</v>
      </c>
      <c r="AE11" s="1">
        <v>0.059</v>
      </c>
      <c r="AF11" s="1">
        <v>0.052</v>
      </c>
      <c r="AG11" s="1">
        <v>0.052</v>
      </c>
      <c r="AH11" s="1">
        <v>0.08</v>
      </c>
      <c r="AI11" s="1">
        <v>0.062</v>
      </c>
      <c r="AJ11" s="318">
        <v>37865</v>
      </c>
      <c r="AK11" s="1">
        <v>0.055</v>
      </c>
      <c r="AL11" s="1">
        <v>0.042</v>
      </c>
      <c r="AM11" s="1">
        <v>0.045</v>
      </c>
      <c r="AN11" s="1">
        <v>0.044</v>
      </c>
      <c r="AO11" s="1">
        <v>0.06</v>
      </c>
      <c r="AP11" s="108">
        <v>0.032</v>
      </c>
    </row>
    <row r="12" spans="2:42" ht="13.5" thickBot="1">
      <c r="B12" s="373"/>
      <c r="C12" s="384"/>
      <c r="D12" s="385"/>
      <c r="E12" s="87"/>
      <c r="F12" s="96"/>
      <c r="G12" s="96"/>
      <c r="H12" s="96"/>
      <c r="I12" s="97"/>
      <c r="J12" s="105" t="str">
        <f t="shared" si="0"/>
        <v>-</v>
      </c>
      <c r="K12" s="89"/>
      <c r="L12" s="402"/>
      <c r="M12" s="19"/>
      <c r="AC12" s="318">
        <v>37956</v>
      </c>
      <c r="AD12" s="1">
        <v>0.026</v>
      </c>
      <c r="AE12" s="1">
        <v>0.038</v>
      </c>
      <c r="AF12" s="1">
        <v>0.03</v>
      </c>
      <c r="AG12" s="1">
        <v>0.031</v>
      </c>
      <c r="AH12" s="1">
        <v>0.08</v>
      </c>
      <c r="AI12" s="1">
        <v>0.059</v>
      </c>
      <c r="AJ12" s="318">
        <v>37956</v>
      </c>
      <c r="AK12" s="1">
        <v>0.033</v>
      </c>
      <c r="AL12" s="1">
        <v>0.03</v>
      </c>
      <c r="AM12" s="1">
        <v>0.032</v>
      </c>
      <c r="AN12" s="1">
        <v>0.033</v>
      </c>
      <c r="AO12" s="1">
        <v>0.06</v>
      </c>
      <c r="AP12" s="108">
        <v>0.033</v>
      </c>
    </row>
    <row r="13" spans="2:42" ht="12.75" customHeight="1">
      <c r="B13" s="372">
        <v>2</v>
      </c>
      <c r="C13" s="383"/>
      <c r="D13" s="376"/>
      <c r="E13" s="86"/>
      <c r="F13" s="94"/>
      <c r="G13" s="94"/>
      <c r="H13" s="94"/>
      <c r="I13" s="95"/>
      <c r="J13" s="104" t="str">
        <f t="shared" si="0"/>
        <v>-</v>
      </c>
      <c r="K13" s="71" t="s">
        <v>36</v>
      </c>
      <c r="L13" s="401"/>
      <c r="M13" s="300"/>
      <c r="AC13" s="318">
        <v>38047</v>
      </c>
      <c r="AD13" s="1">
        <v>0.053</v>
      </c>
      <c r="AE13" s="1">
        <v>0.061</v>
      </c>
      <c r="AF13" s="1">
        <v>0.05</v>
      </c>
      <c r="AG13" s="1">
        <v>0.048</v>
      </c>
      <c r="AH13" s="1">
        <v>0.08</v>
      </c>
      <c r="AI13" s="1">
        <v>0.045</v>
      </c>
      <c r="AJ13" s="318">
        <v>38047</v>
      </c>
      <c r="AK13" s="1">
        <v>0.031</v>
      </c>
      <c r="AL13" s="1">
        <v>0.032</v>
      </c>
      <c r="AM13" s="1">
        <v>0.029</v>
      </c>
      <c r="AN13" s="1">
        <v>0.03</v>
      </c>
      <c r="AO13" s="1">
        <v>0.06</v>
      </c>
      <c r="AP13" s="108">
        <v>0.03</v>
      </c>
    </row>
    <row r="14" spans="2:42" ht="13.5" thickBot="1">
      <c r="B14" s="373"/>
      <c r="C14" s="384"/>
      <c r="D14" s="385"/>
      <c r="E14" s="87"/>
      <c r="F14" s="96"/>
      <c r="G14" s="96"/>
      <c r="H14" s="96"/>
      <c r="I14" s="97"/>
      <c r="J14" s="105" t="str">
        <f t="shared" si="0"/>
        <v>-</v>
      </c>
      <c r="K14" s="89"/>
      <c r="L14" s="402"/>
      <c r="M14" s="19"/>
      <c r="AC14" s="318">
        <v>38139</v>
      </c>
      <c r="AD14" s="1">
        <v>0.037</v>
      </c>
      <c r="AE14" s="1">
        <v>0.061</v>
      </c>
      <c r="AF14" s="1">
        <v>0.052</v>
      </c>
      <c r="AG14" s="1">
        <v>0.055</v>
      </c>
      <c r="AH14" s="1">
        <v>0.08</v>
      </c>
      <c r="AI14" s="1">
        <v>0.047</v>
      </c>
      <c r="AJ14" s="318">
        <v>38139</v>
      </c>
      <c r="AK14" s="1">
        <v>0.051</v>
      </c>
      <c r="AL14" s="1">
        <v>0.03</v>
      </c>
      <c r="AM14" s="1">
        <v>0.013</v>
      </c>
      <c r="AN14" s="1">
        <v>0.008</v>
      </c>
      <c r="AO14" s="1">
        <v>0.06</v>
      </c>
      <c r="AP14" s="108">
        <v>0.034</v>
      </c>
    </row>
    <row r="15" spans="2:42" ht="12.75" customHeight="1">
      <c r="B15" s="372">
        <v>3</v>
      </c>
      <c r="C15" s="380"/>
      <c r="D15" s="376"/>
      <c r="E15" s="86"/>
      <c r="F15" s="94"/>
      <c r="G15" s="94"/>
      <c r="H15" s="94"/>
      <c r="I15" s="95"/>
      <c r="J15" s="104" t="str">
        <f t="shared" si="0"/>
        <v>-</v>
      </c>
      <c r="K15" s="71" t="s">
        <v>36</v>
      </c>
      <c r="L15" s="401"/>
      <c r="M15" s="300"/>
      <c r="AC15" s="318">
        <v>38231</v>
      </c>
      <c r="AD15" s="1">
        <v>0.04</v>
      </c>
      <c r="AE15" s="1">
        <v>0.059</v>
      </c>
      <c r="AF15" s="1">
        <v>0.052</v>
      </c>
      <c r="AG15" s="1">
        <v>0.052</v>
      </c>
      <c r="AH15" s="1">
        <v>0.08</v>
      </c>
      <c r="AI15" s="1">
        <v>0.047</v>
      </c>
      <c r="AJ15" s="318">
        <v>38231</v>
      </c>
      <c r="AK15" s="1">
        <v>0.053</v>
      </c>
      <c r="AL15" s="1">
        <v>0.042</v>
      </c>
      <c r="AM15" s="1">
        <v>0.045</v>
      </c>
      <c r="AN15" s="1">
        <v>0.044</v>
      </c>
      <c r="AO15" s="1">
        <v>0.06</v>
      </c>
      <c r="AP15" s="108">
        <v>0.034</v>
      </c>
    </row>
    <row r="16" spans="2:42" ht="13.5" thickBot="1">
      <c r="B16" s="373"/>
      <c r="C16" s="381"/>
      <c r="D16" s="382"/>
      <c r="E16" s="87"/>
      <c r="F16" s="96"/>
      <c r="G16" s="96"/>
      <c r="H16" s="96"/>
      <c r="I16" s="97"/>
      <c r="J16" s="105" t="str">
        <f t="shared" si="0"/>
        <v>-</v>
      </c>
      <c r="K16" s="73"/>
      <c r="L16" s="402"/>
      <c r="M16" s="300"/>
      <c r="AC16" s="318">
        <v>38322</v>
      </c>
      <c r="AD16" s="1">
        <v>0.067</v>
      </c>
      <c r="AE16" s="1">
        <v>0.088</v>
      </c>
      <c r="AF16" s="1">
        <v>0.073</v>
      </c>
      <c r="AG16" s="1">
        <v>0.066</v>
      </c>
      <c r="AH16" s="1">
        <v>0.08</v>
      </c>
      <c r="AI16" s="1">
        <v>0.057</v>
      </c>
      <c r="AJ16" s="318">
        <v>38322</v>
      </c>
      <c r="AK16" s="1">
        <v>0.065</v>
      </c>
      <c r="AL16" s="1">
        <v>0.031</v>
      </c>
      <c r="AM16" s="1">
        <v>0.032</v>
      </c>
      <c r="AN16" s="1">
        <v>0.042</v>
      </c>
      <c r="AO16" s="1">
        <v>0.06</v>
      </c>
      <c r="AP16" s="108">
        <v>0.036</v>
      </c>
    </row>
    <row r="17" spans="2:42" ht="12.75">
      <c r="B17" s="372">
        <v>4</v>
      </c>
      <c r="C17" s="374"/>
      <c r="D17" s="376"/>
      <c r="E17" s="86"/>
      <c r="F17" s="94"/>
      <c r="G17" s="94"/>
      <c r="H17" s="94"/>
      <c r="I17" s="95"/>
      <c r="J17" s="104" t="str">
        <f t="shared" si="0"/>
        <v>-</v>
      </c>
      <c r="K17" s="106" t="str">
        <f>IF(SUM(J11,J13,J15,J17)&gt;0,AVERAGE(J11,J13,J15,J17),"-")</f>
        <v>-</v>
      </c>
      <c r="L17" s="378" t="str">
        <f>IF(K17="-","-",IF(OR(K17&gt;0.0805,K18&gt;0.0605),"No","Yes"))</f>
        <v>-</v>
      </c>
      <c r="M17" s="297"/>
      <c r="AC17" s="318">
        <v>38412</v>
      </c>
      <c r="AD17" s="1">
        <v>0.157</v>
      </c>
      <c r="AE17" s="1">
        <v>0.147</v>
      </c>
      <c r="AF17" s="1">
        <v>0.139</v>
      </c>
      <c r="AG17" s="1">
        <v>0.144</v>
      </c>
      <c r="AH17" s="1">
        <v>0.08</v>
      </c>
      <c r="AI17" s="1">
        <v>0.0805</v>
      </c>
      <c r="AJ17" s="318">
        <v>38412</v>
      </c>
      <c r="AK17" s="1">
        <v>0.024</v>
      </c>
      <c r="AL17" s="1">
        <v>0.024</v>
      </c>
      <c r="AM17" s="1">
        <v>0.036</v>
      </c>
      <c r="AN17" s="1">
        <v>0.037</v>
      </c>
      <c r="AO17" s="1">
        <v>0.06</v>
      </c>
      <c r="AP17" s="108">
        <v>0.036</v>
      </c>
    </row>
    <row r="18" spans="2:42" ht="13.5" thickBot="1">
      <c r="B18" s="373"/>
      <c r="C18" s="375"/>
      <c r="D18" s="377"/>
      <c r="E18" s="88"/>
      <c r="F18" s="98"/>
      <c r="G18" s="98"/>
      <c r="H18" s="98"/>
      <c r="I18" s="99"/>
      <c r="J18" s="105" t="str">
        <f t="shared" si="0"/>
        <v>-</v>
      </c>
      <c r="K18" s="103" t="str">
        <f>IF(SUM(J12,J14,J16,J18)&gt;0,AVERAGE(J12,J14,J16,J18),"-")</f>
        <v>-</v>
      </c>
      <c r="L18" s="379"/>
      <c r="M18" s="297"/>
      <c r="AC18" s="319">
        <v>38504</v>
      </c>
      <c r="AD18" s="320">
        <v>0.1156</v>
      </c>
      <c r="AE18" s="320">
        <v>0.1139</v>
      </c>
      <c r="AF18" s="320">
        <v>0.0985</v>
      </c>
      <c r="AG18" s="320">
        <v>0.1019</v>
      </c>
      <c r="AH18" s="1">
        <v>0.08</v>
      </c>
      <c r="AI18" s="1">
        <v>0.0946</v>
      </c>
      <c r="AJ18" s="319">
        <v>38504</v>
      </c>
      <c r="AK18" s="320">
        <v>0.022</v>
      </c>
      <c r="AL18" s="320">
        <v>0.01496</v>
      </c>
      <c r="AM18" s="320">
        <v>0.01736</v>
      </c>
      <c r="AN18" s="320">
        <v>0.02085</v>
      </c>
      <c r="AO18" s="1">
        <v>0.06</v>
      </c>
      <c r="AP18" s="108">
        <v>0.034</v>
      </c>
    </row>
    <row r="19" spans="3:42" ht="12.75">
      <c r="C19" s="6"/>
      <c r="D19" s="6"/>
      <c r="AC19" s="318">
        <v>38596</v>
      </c>
      <c r="AD19" s="1">
        <v>0.035</v>
      </c>
      <c r="AE19" s="1">
        <v>0.042</v>
      </c>
      <c r="AF19" s="1">
        <v>0.036</v>
      </c>
      <c r="AG19" s="1">
        <v>0.04</v>
      </c>
      <c r="AH19" s="1">
        <v>0.08</v>
      </c>
      <c r="AI19" s="1">
        <v>0.091</v>
      </c>
      <c r="AJ19" s="318">
        <v>38596</v>
      </c>
      <c r="AK19" s="1">
        <v>0.023</v>
      </c>
      <c r="AL19" s="1">
        <v>0.01</v>
      </c>
      <c r="AM19" s="1">
        <v>0.021</v>
      </c>
      <c r="AN19" s="1">
        <v>0.017</v>
      </c>
      <c r="AO19" s="1">
        <v>0.06</v>
      </c>
      <c r="AP19" s="108">
        <v>0.027</v>
      </c>
    </row>
    <row r="20" spans="3:42" ht="12.75">
      <c r="C20" s="92" t="s">
        <v>86</v>
      </c>
      <c r="D20" s="93" t="s">
        <v>87</v>
      </c>
      <c r="E20" s="357" t="s">
        <v>209</v>
      </c>
      <c r="AC20" s="318">
        <v>38687</v>
      </c>
      <c r="AD20" s="1">
        <v>0.0834</v>
      </c>
      <c r="AE20" s="1">
        <v>0.029</v>
      </c>
      <c r="AF20" s="1">
        <v>0.027</v>
      </c>
      <c r="AG20" s="1">
        <v>0.026</v>
      </c>
      <c r="AH20" s="1">
        <v>0.08</v>
      </c>
      <c r="AI20" s="1">
        <v>0.083</v>
      </c>
      <c r="AJ20" s="318">
        <v>38687</v>
      </c>
      <c r="AK20" s="1">
        <v>0.033</v>
      </c>
      <c r="AL20" s="1">
        <v>0.008</v>
      </c>
      <c r="AM20" s="1">
        <v>0.015</v>
      </c>
      <c r="AN20" s="1">
        <v>0.009</v>
      </c>
      <c r="AO20" s="1">
        <v>0.06</v>
      </c>
      <c r="AP20" s="108">
        <v>0.021</v>
      </c>
    </row>
    <row r="21" spans="3:42" ht="14.25">
      <c r="C21" s="26"/>
      <c r="D21" s="93" t="s">
        <v>88</v>
      </c>
      <c r="E21" s="25" t="s">
        <v>210</v>
      </c>
      <c r="AC21" s="318">
        <v>38777</v>
      </c>
      <c r="AD21" s="1">
        <v>0.155</v>
      </c>
      <c r="AE21" s="1">
        <v>0.133</v>
      </c>
      <c r="AF21" s="1">
        <v>0.101</v>
      </c>
      <c r="AG21" s="1">
        <v>0.104</v>
      </c>
      <c r="AH21" s="1">
        <v>0.08</v>
      </c>
      <c r="AI21" s="1">
        <v>0.078</v>
      </c>
      <c r="AJ21" s="318">
        <v>38777</v>
      </c>
      <c r="AK21" s="1">
        <v>0.017</v>
      </c>
      <c r="AL21" s="1">
        <v>0.05</v>
      </c>
      <c r="AM21" s="1">
        <v>0.035</v>
      </c>
      <c r="AN21" s="1">
        <v>0.036</v>
      </c>
      <c r="AO21" s="1">
        <v>0.06</v>
      </c>
      <c r="AP21" s="108">
        <v>0.022</v>
      </c>
    </row>
    <row r="22" spans="3:42" ht="12.75">
      <c r="C22" s="25"/>
      <c r="D22" s="93" t="s">
        <v>89</v>
      </c>
      <c r="E22" s="25" t="s">
        <v>211</v>
      </c>
      <c r="AC22" s="318">
        <v>38869</v>
      </c>
      <c r="AD22" s="1">
        <v>0.068</v>
      </c>
      <c r="AE22" s="1">
        <v>0.079</v>
      </c>
      <c r="AF22" s="1">
        <v>0.034</v>
      </c>
      <c r="AG22" s="1">
        <v>0.073</v>
      </c>
      <c r="AH22" s="1">
        <v>0.08</v>
      </c>
      <c r="AI22" s="1">
        <v>0.067</v>
      </c>
      <c r="AJ22" s="318">
        <v>38869</v>
      </c>
      <c r="AK22" s="1">
        <v>0.036</v>
      </c>
      <c r="AL22" s="1">
        <v>0.039</v>
      </c>
      <c r="AM22" s="1">
        <v>0.028</v>
      </c>
      <c r="AN22" s="1">
        <v>0.037</v>
      </c>
      <c r="AO22" s="1">
        <v>0.06</v>
      </c>
      <c r="AP22" s="108">
        <v>0.026</v>
      </c>
    </row>
    <row r="23" spans="4:5" ht="12.75">
      <c r="D23" s="93" t="s">
        <v>90</v>
      </c>
      <c r="E23" s="25" t="s">
        <v>212</v>
      </c>
    </row>
    <row r="24" ht="6" customHeight="1"/>
    <row r="25" spans="5:42" ht="12.75">
      <c r="E25" s="107" t="s">
        <v>93</v>
      </c>
      <c r="F25" s="108">
        <v>0.08</v>
      </c>
      <c r="G25" s="25" t="s">
        <v>94</v>
      </c>
      <c r="AD25" t="s">
        <v>178</v>
      </c>
      <c r="AE25" s="113">
        <f>MIN(AD5:AG22)</f>
        <v>0.026</v>
      </c>
      <c r="AF25" s="113"/>
      <c r="AG25" s="113"/>
      <c r="AH25" s="113"/>
      <c r="AI25" s="327">
        <f>MIN(AI5:AI22)</f>
        <v>0.045</v>
      </c>
      <c r="AK25" t="s">
        <v>178</v>
      </c>
      <c r="AL25" s="113">
        <f>MIN(AK5:AN22)</f>
        <v>0.008</v>
      </c>
      <c r="AP25" s="327">
        <f>MIN(AP5:AP22)</f>
        <v>0.021</v>
      </c>
    </row>
    <row r="26" spans="2:42" ht="13.5" thickBot="1">
      <c r="B26" s="296"/>
      <c r="C26" s="109"/>
      <c r="D26" s="109"/>
      <c r="E26" s="110" t="s">
        <v>95</v>
      </c>
      <c r="F26" s="111">
        <v>0.06</v>
      </c>
      <c r="G26" s="112" t="s">
        <v>94</v>
      </c>
      <c r="H26" s="109"/>
      <c r="I26" s="109"/>
      <c r="J26" s="109"/>
      <c r="K26" s="109"/>
      <c r="L26" s="301"/>
      <c r="M26" s="19"/>
      <c r="AD26" t="s">
        <v>179</v>
      </c>
      <c r="AE26">
        <f>MAX(AD5:AG22)</f>
        <v>0.157</v>
      </c>
      <c r="AF26"/>
      <c r="AG26"/>
      <c r="AH26"/>
      <c r="AI26" s="303">
        <f>MAX(AI5:AI22)</f>
        <v>0.0946</v>
      </c>
      <c r="AK26" t="s">
        <v>179</v>
      </c>
      <c r="AL26">
        <f>MAX(AK5:AN22)</f>
        <v>0.065</v>
      </c>
      <c r="AP26" s="303">
        <f>MAX(AP5:AP22)</f>
        <v>0.036</v>
      </c>
    </row>
    <row r="27" spans="3:24" ht="13.5" thickTop="1">
      <c r="C27" s="6"/>
      <c r="D27" s="6"/>
      <c r="E27" s="6"/>
      <c r="F27" s="6"/>
      <c r="G27" s="6"/>
      <c r="H27" s="6"/>
      <c r="I27" s="6"/>
      <c r="J27" s="6"/>
      <c r="K27" s="6"/>
      <c r="L27" s="19"/>
      <c r="M27" s="19"/>
      <c r="X27" s="19"/>
    </row>
    <row r="28" spans="2:13" ht="15.75">
      <c r="B28" s="196" t="str">
        <f>$B$4</f>
        <v>Berryessa Highlands</v>
      </c>
      <c r="C28" s="23"/>
      <c r="D28" s="23"/>
      <c r="E28" s="23"/>
      <c r="F28" s="23"/>
      <c r="G28" s="23"/>
      <c r="H28" s="23"/>
      <c r="I28" s="23"/>
      <c r="J28" s="23"/>
      <c r="K28" s="23"/>
      <c r="L28" s="298"/>
      <c r="M28" s="298" t="s">
        <v>145</v>
      </c>
    </row>
    <row r="29" spans="2:13" ht="15.75">
      <c r="B29" s="37" t="s">
        <v>92</v>
      </c>
      <c r="C29" s="23"/>
      <c r="D29" s="24"/>
      <c r="E29" s="23"/>
      <c r="F29" s="23"/>
      <c r="G29" s="23"/>
      <c r="H29" s="23"/>
      <c r="I29" s="23"/>
      <c r="J29" s="23"/>
      <c r="K29" s="23"/>
      <c r="L29" s="298"/>
      <c r="M29" s="298" t="s">
        <v>145</v>
      </c>
    </row>
    <row r="30" spans="2:13" ht="15.75">
      <c r="B30" s="37" t="s">
        <v>91</v>
      </c>
      <c r="C30" s="23"/>
      <c r="D30" s="24"/>
      <c r="E30" s="23"/>
      <c r="F30" s="23"/>
      <c r="G30" s="23"/>
      <c r="H30" s="23"/>
      <c r="I30" s="23"/>
      <c r="J30" s="23"/>
      <c r="K30" s="23"/>
      <c r="L30" s="298"/>
      <c r="M30" s="298" t="s">
        <v>145</v>
      </c>
    </row>
    <row r="31" spans="3:4" ht="13.5" thickBot="1">
      <c r="C31" s="1" t="s">
        <v>73</v>
      </c>
      <c r="D31" s="315">
        <f>D7+1</f>
        <v>2016</v>
      </c>
    </row>
    <row r="32" spans="2:13" ht="12.75" customHeight="1">
      <c r="B32" s="372" t="s">
        <v>147</v>
      </c>
      <c r="C32" s="84"/>
      <c r="D32" s="4"/>
      <c r="E32" s="84"/>
      <c r="F32" s="3"/>
      <c r="G32" s="3"/>
      <c r="H32" s="3"/>
      <c r="I32" s="4"/>
      <c r="J32" s="389" t="s">
        <v>85</v>
      </c>
      <c r="K32" s="361" t="s">
        <v>149</v>
      </c>
      <c r="L32" s="394" t="s">
        <v>148</v>
      </c>
      <c r="M32" s="19"/>
    </row>
    <row r="33" spans="2:13" ht="12.75" customHeight="1">
      <c r="B33" s="387"/>
      <c r="C33" s="397" t="s">
        <v>0</v>
      </c>
      <c r="D33" s="399" t="s">
        <v>42</v>
      </c>
      <c r="E33" s="90"/>
      <c r="F33" s="82" t="s">
        <v>83</v>
      </c>
      <c r="G33" s="82"/>
      <c r="H33" s="82"/>
      <c r="I33" s="85"/>
      <c r="J33" s="390"/>
      <c r="K33" s="392"/>
      <c r="L33" s="395"/>
      <c r="M33" s="19"/>
    </row>
    <row r="34" spans="2:13" ht="13.5" thickBot="1">
      <c r="B34" s="388"/>
      <c r="C34" s="398"/>
      <c r="D34" s="400"/>
      <c r="E34" s="91" t="s">
        <v>81</v>
      </c>
      <c r="F34" s="83">
        <v>1</v>
      </c>
      <c r="G34" s="83">
        <v>2</v>
      </c>
      <c r="H34" s="83">
        <v>3</v>
      </c>
      <c r="I34" s="89">
        <v>4</v>
      </c>
      <c r="J34" s="391"/>
      <c r="K34" s="393"/>
      <c r="L34" s="396"/>
      <c r="M34" s="19"/>
    </row>
    <row r="35" spans="2:13" ht="12.75">
      <c r="B35" s="372">
        <v>1</v>
      </c>
      <c r="C35" s="386"/>
      <c r="D35" s="376"/>
      <c r="E35" s="86"/>
      <c r="F35" s="94"/>
      <c r="G35" s="94"/>
      <c r="H35" s="94"/>
      <c r="I35" s="95"/>
      <c r="J35" s="104" t="str">
        <f aca="true" t="shared" si="1" ref="J35:J42">IF(SUM(F35:I35)&gt;0,AVERAGE(F35:I35),"-")</f>
        <v>-</v>
      </c>
      <c r="K35" s="100" t="str">
        <f>IF(SUM(F35:I35)&gt;0,AVERAGE(J13,J15,J17,J35),"-")</f>
        <v>-</v>
      </c>
      <c r="L35" s="378" t="str">
        <f>IF(K35="-","-",IF(OR(K35&gt;0.0805,K36&gt;0.0605),"No","Yes"))</f>
        <v>-</v>
      </c>
      <c r="M35" s="297"/>
    </row>
    <row r="36" spans="2:13" ht="13.5" thickBot="1">
      <c r="B36" s="373"/>
      <c r="C36" s="384"/>
      <c r="D36" s="385"/>
      <c r="E36" s="87"/>
      <c r="F36" s="96"/>
      <c r="G36" s="96"/>
      <c r="H36" s="96"/>
      <c r="I36" s="97"/>
      <c r="J36" s="105" t="str">
        <f t="shared" si="1"/>
        <v>-</v>
      </c>
      <c r="K36" s="103" t="str">
        <f>IF(SUM(F36:I36)&gt;0,AVERAGE(J14,J16,J18,J36),"-")</f>
        <v>-</v>
      </c>
      <c r="L36" s="379"/>
      <c r="M36" s="297"/>
    </row>
    <row r="37" spans="2:13" ht="12.75" customHeight="1">
      <c r="B37" s="372">
        <v>2</v>
      </c>
      <c r="C37" s="383"/>
      <c r="D37" s="376"/>
      <c r="E37" s="86"/>
      <c r="F37" s="94"/>
      <c r="G37" s="94"/>
      <c r="H37" s="94"/>
      <c r="I37" s="95"/>
      <c r="J37" s="104" t="str">
        <f t="shared" si="1"/>
        <v>-</v>
      </c>
      <c r="K37" s="100" t="str">
        <f>IF(SUM(F37:I37)&gt;0,AVERAGE(J15,J17,J35,J37),"-")</f>
        <v>-</v>
      </c>
      <c r="L37" s="378" t="str">
        <f>IF(K37="-","-",IF(OR(K37&gt;0.0805,K38&gt;0.0605),"No","Yes"))</f>
        <v>-</v>
      </c>
      <c r="M37" s="297"/>
    </row>
    <row r="38" spans="2:13" ht="13.5" thickBot="1">
      <c r="B38" s="373"/>
      <c r="C38" s="384"/>
      <c r="D38" s="385"/>
      <c r="E38" s="87"/>
      <c r="F38" s="96"/>
      <c r="G38" s="96"/>
      <c r="H38" s="96"/>
      <c r="I38" s="97"/>
      <c r="J38" s="105" t="str">
        <f t="shared" si="1"/>
        <v>-</v>
      </c>
      <c r="K38" s="103" t="str">
        <f>IF(SUM(F38:I38)&gt;0,AVERAGE(J16,J18,J36,J38),"-")</f>
        <v>-</v>
      </c>
      <c r="L38" s="379"/>
      <c r="M38" s="297"/>
    </row>
    <row r="39" spans="2:13" ht="12.75" customHeight="1">
      <c r="B39" s="372">
        <v>3</v>
      </c>
      <c r="C39" s="380"/>
      <c r="D39" s="376"/>
      <c r="E39" s="86"/>
      <c r="F39" s="94"/>
      <c r="G39" s="94"/>
      <c r="H39" s="94"/>
      <c r="I39" s="95"/>
      <c r="J39" s="104" t="str">
        <f t="shared" si="1"/>
        <v>-</v>
      </c>
      <c r="K39" s="100" t="str">
        <f>IF(SUM(F39:I39)&gt;0,AVERAGE(J17,J35,J37,J39),"-")</f>
        <v>-</v>
      </c>
      <c r="L39" s="378" t="str">
        <f>IF(K39="-","-",IF(OR(K39&gt;0.0805,K40&gt;0.0605),"No","Yes"))</f>
        <v>-</v>
      </c>
      <c r="M39" s="297"/>
    </row>
    <row r="40" spans="2:13" ht="13.5" thickBot="1">
      <c r="B40" s="373"/>
      <c r="C40" s="381"/>
      <c r="D40" s="382"/>
      <c r="E40" s="87"/>
      <c r="F40" s="96"/>
      <c r="G40" s="96"/>
      <c r="H40" s="96"/>
      <c r="I40" s="97"/>
      <c r="J40" s="105" t="str">
        <f t="shared" si="1"/>
        <v>-</v>
      </c>
      <c r="K40" s="103" t="str">
        <f>IF(SUM(F40:I40)&gt;0,AVERAGE(J18,J36,J38,J40),"-")</f>
        <v>-</v>
      </c>
      <c r="L40" s="379"/>
      <c r="M40" s="297"/>
    </row>
    <row r="41" spans="2:13" ht="12.75">
      <c r="B41" s="372">
        <v>4</v>
      </c>
      <c r="C41" s="374"/>
      <c r="D41" s="376"/>
      <c r="E41" s="86"/>
      <c r="F41" s="94"/>
      <c r="G41" s="94"/>
      <c r="H41" s="94"/>
      <c r="I41" s="95"/>
      <c r="J41" s="104" t="str">
        <f t="shared" si="1"/>
        <v>-</v>
      </c>
      <c r="K41" s="102" t="str">
        <f>IF(SUM(F41:I41)&gt;0,AVERAGE(J35,J37,J39,J41),"-")</f>
        <v>-</v>
      </c>
      <c r="L41" s="378" t="str">
        <f>IF(K41="-","-",IF(OR(K41&gt;0.0805,K42&gt;0.0605),"No","Yes"))</f>
        <v>-</v>
      </c>
      <c r="M41" s="297"/>
    </row>
    <row r="42" spans="2:13" ht="13.5" thickBot="1">
      <c r="B42" s="373"/>
      <c r="C42" s="375"/>
      <c r="D42" s="377"/>
      <c r="E42" s="88"/>
      <c r="F42" s="98"/>
      <c r="G42" s="98"/>
      <c r="H42" s="98"/>
      <c r="I42" s="99"/>
      <c r="J42" s="105" t="str">
        <f t="shared" si="1"/>
        <v>-</v>
      </c>
      <c r="K42" s="101" t="str">
        <f>IF(SUM(F42:I42)&gt;0,AVERAGE(J36,J38,J40,J42),"-")</f>
        <v>-</v>
      </c>
      <c r="L42" s="379"/>
      <c r="M42" s="297"/>
    </row>
    <row r="43" spans="3:4" ht="12.75">
      <c r="C43" s="6"/>
      <c r="D43" s="6"/>
    </row>
    <row r="44" spans="3:5" ht="12.75">
      <c r="C44" s="92" t="s">
        <v>86</v>
      </c>
      <c r="D44" s="93" t="s">
        <v>87</v>
      </c>
      <c r="E44" s="357" t="s">
        <v>209</v>
      </c>
    </row>
    <row r="45" spans="3:5" ht="14.25">
      <c r="C45" s="26"/>
      <c r="D45" s="93" t="s">
        <v>88</v>
      </c>
      <c r="E45" s="25" t="s">
        <v>210</v>
      </c>
    </row>
    <row r="46" spans="3:5" ht="12.75">
      <c r="C46" s="25"/>
      <c r="D46" s="93" t="s">
        <v>89</v>
      </c>
      <c r="E46" s="25" t="s">
        <v>211</v>
      </c>
    </row>
    <row r="47" spans="4:5" ht="12.75">
      <c r="D47" s="93" t="s">
        <v>90</v>
      </c>
      <c r="E47" s="25" t="s">
        <v>212</v>
      </c>
    </row>
    <row r="48" ht="6" customHeight="1"/>
    <row r="49" spans="5:7" ht="12.75">
      <c r="E49" s="107" t="s">
        <v>93</v>
      </c>
      <c r="F49" s="108">
        <v>0.08</v>
      </c>
      <c r="G49" s="25" t="s">
        <v>94</v>
      </c>
    </row>
    <row r="50" spans="2:13" ht="13.5" thickBot="1">
      <c r="B50" s="296"/>
      <c r="C50" s="109"/>
      <c r="D50" s="109"/>
      <c r="E50" s="110" t="s">
        <v>95</v>
      </c>
      <c r="F50" s="111">
        <v>0.06</v>
      </c>
      <c r="G50" s="112" t="s">
        <v>94</v>
      </c>
      <c r="H50" s="109"/>
      <c r="I50" s="109"/>
      <c r="J50" s="109"/>
      <c r="K50" s="109"/>
      <c r="L50" s="301"/>
      <c r="M50" s="19"/>
    </row>
    <row r="51" ht="13.5" thickTop="1"/>
    <row r="52" spans="2:12" ht="15.75">
      <c r="B52" s="196" t="str">
        <f>$B$4</f>
        <v>Berryessa Highlands</v>
      </c>
      <c r="C52" s="23"/>
      <c r="D52" s="23"/>
      <c r="E52" s="23"/>
      <c r="F52" s="23"/>
      <c r="G52" s="23"/>
      <c r="H52" s="23"/>
      <c r="I52" s="23"/>
      <c r="J52" s="23"/>
      <c r="K52" s="23"/>
      <c r="L52" s="298"/>
    </row>
    <row r="53" spans="2:12" ht="15.75">
      <c r="B53" s="37" t="s">
        <v>182</v>
      </c>
      <c r="C53" s="23"/>
      <c r="D53" s="24"/>
      <c r="E53" s="23"/>
      <c r="F53" s="23"/>
      <c r="G53" s="23"/>
      <c r="H53" s="23"/>
      <c r="I53" s="23"/>
      <c r="J53" s="23"/>
      <c r="K53" s="23"/>
      <c r="L53" s="298"/>
    </row>
    <row r="54" spans="2:12" ht="15.75">
      <c r="B54" s="37" t="s">
        <v>104</v>
      </c>
      <c r="C54" s="23"/>
      <c r="D54" s="24"/>
      <c r="E54" s="23"/>
      <c r="F54" s="23"/>
      <c r="G54" s="23"/>
      <c r="H54" s="23"/>
      <c r="I54" s="23"/>
      <c r="J54" s="23"/>
      <c r="K54" s="23"/>
      <c r="L54" s="298"/>
    </row>
    <row r="55" spans="3:12" ht="13.5" thickBot="1">
      <c r="C55" s="1" t="s">
        <v>73</v>
      </c>
      <c r="D55" s="315">
        <f>D31+1</f>
        <v>2017</v>
      </c>
      <c r="L55"/>
    </row>
    <row r="56" spans="2:12" ht="12.75">
      <c r="B56" s="372" t="s">
        <v>147</v>
      </c>
      <c r="C56" s="84"/>
      <c r="D56" s="4"/>
      <c r="E56" s="84"/>
      <c r="F56" s="3"/>
      <c r="G56" s="3"/>
      <c r="H56" s="3"/>
      <c r="I56" s="4"/>
      <c r="J56" s="389" t="s">
        <v>85</v>
      </c>
      <c r="K56" s="361" t="s">
        <v>149</v>
      </c>
      <c r="L56" s="394" t="s">
        <v>148</v>
      </c>
    </row>
    <row r="57" spans="2:12" ht="12.75">
      <c r="B57" s="387"/>
      <c r="C57" s="397" t="s">
        <v>0</v>
      </c>
      <c r="D57" s="399" t="s">
        <v>42</v>
      </c>
      <c r="E57" s="90"/>
      <c r="F57" s="82" t="s">
        <v>83</v>
      </c>
      <c r="G57" s="82"/>
      <c r="H57" s="82"/>
      <c r="I57" s="85"/>
      <c r="J57" s="390"/>
      <c r="K57" s="392"/>
      <c r="L57" s="395"/>
    </row>
    <row r="58" spans="2:12" ht="13.5" thickBot="1">
      <c r="B58" s="388"/>
      <c r="C58" s="398"/>
      <c r="D58" s="400"/>
      <c r="E58" s="91" t="s">
        <v>81</v>
      </c>
      <c r="F58" s="83">
        <v>1</v>
      </c>
      <c r="G58" s="83">
        <v>2</v>
      </c>
      <c r="H58" s="83">
        <v>3</v>
      </c>
      <c r="I58" s="89">
        <v>4</v>
      </c>
      <c r="J58" s="391"/>
      <c r="K58" s="393"/>
      <c r="L58" s="396"/>
    </row>
    <row r="59" spans="2:12" ht="12.75">
      <c r="B59" s="372">
        <v>1</v>
      </c>
      <c r="C59" s="386" t="s">
        <v>21</v>
      </c>
      <c r="D59" s="376">
        <v>17</v>
      </c>
      <c r="E59" s="86" t="s">
        <v>79</v>
      </c>
      <c r="F59" s="94">
        <v>0.063</v>
      </c>
      <c r="G59" s="94">
        <v>0.032</v>
      </c>
      <c r="H59" s="94">
        <v>0.052</v>
      </c>
      <c r="I59" s="95">
        <v>0.0063</v>
      </c>
      <c r="J59" s="104">
        <f aca="true" t="shared" si="2" ref="J59:J66">IF(SUM(F59:I59)&gt;0,AVERAGE(F59:I59),"-")</f>
        <v>0.038325</v>
      </c>
      <c r="K59" s="100"/>
      <c r="L59" s="378" t="str">
        <f>IF(K59="-","-",IF(OR(K59&gt;0.0805,K60&gt;0.0605),"No","Yes"))</f>
        <v>Yes</v>
      </c>
    </row>
    <row r="60" spans="2:12" ht="13.5" thickBot="1">
      <c r="B60" s="373"/>
      <c r="C60" s="384"/>
      <c r="D60" s="385"/>
      <c r="E60" s="87" t="s">
        <v>80</v>
      </c>
      <c r="F60" s="96">
        <v>0.013</v>
      </c>
      <c r="G60" s="96">
        <v>0.036</v>
      </c>
      <c r="H60" s="96">
        <v>0.07</v>
      </c>
      <c r="I60" s="97">
        <v>0.0078</v>
      </c>
      <c r="J60" s="105">
        <f t="shared" si="2"/>
        <v>0.0317</v>
      </c>
      <c r="K60" s="103"/>
      <c r="L60" s="379"/>
    </row>
    <row r="61" spans="2:12" ht="12.75">
      <c r="B61" s="372">
        <v>2</v>
      </c>
      <c r="C61" s="383" t="s">
        <v>24</v>
      </c>
      <c r="D61" s="376">
        <v>19</v>
      </c>
      <c r="E61" s="86" t="s">
        <v>79</v>
      </c>
      <c r="F61" s="94">
        <v>0.046</v>
      </c>
      <c r="G61" s="94">
        <v>0.055</v>
      </c>
      <c r="H61" s="94">
        <v>0.047</v>
      </c>
      <c r="I61" s="95">
        <v>0.051</v>
      </c>
      <c r="J61" s="104">
        <f t="shared" si="2"/>
        <v>0.04975</v>
      </c>
      <c r="K61" s="100"/>
      <c r="L61" s="378" t="str">
        <f>IF(K61="-","-",IF(OR(K61&gt;0.0805,K62&gt;0.0605),"No","Yes"))</f>
        <v>Yes</v>
      </c>
    </row>
    <row r="62" spans="2:12" ht="13.5" thickBot="1">
      <c r="B62" s="373"/>
      <c r="C62" s="384"/>
      <c r="D62" s="385"/>
      <c r="E62" s="87" t="s">
        <v>80</v>
      </c>
      <c r="F62" s="96">
        <v>0.017</v>
      </c>
      <c r="G62" s="96">
        <v>0.056</v>
      </c>
      <c r="H62" s="96">
        <v>0.059</v>
      </c>
      <c r="I62" s="97">
        <v>0.052</v>
      </c>
      <c r="J62" s="105">
        <f t="shared" si="2"/>
        <v>0.046</v>
      </c>
      <c r="K62" s="103"/>
      <c r="L62" s="379"/>
    </row>
    <row r="63" spans="2:12" ht="12.75">
      <c r="B63" s="372">
        <v>3</v>
      </c>
      <c r="C63" s="380" t="s">
        <v>27</v>
      </c>
      <c r="D63" s="376">
        <v>16</v>
      </c>
      <c r="E63" s="86" t="s">
        <v>79</v>
      </c>
      <c r="F63" s="94">
        <v>0.056</v>
      </c>
      <c r="G63" s="94">
        <v>0.082</v>
      </c>
      <c r="H63" s="94">
        <v>0.05</v>
      </c>
      <c r="I63" s="95">
        <v>0.054</v>
      </c>
      <c r="J63" s="104">
        <f t="shared" si="2"/>
        <v>0.0605</v>
      </c>
      <c r="K63" s="100"/>
      <c r="L63" s="378" t="str">
        <f>IF(K63="-","-",IF(OR(K63&gt;0.0805,K64&gt;0.0605),"No","Yes"))</f>
        <v>Yes</v>
      </c>
    </row>
    <row r="64" spans="2:12" ht="13.5" thickBot="1">
      <c r="B64" s="373"/>
      <c r="C64" s="381"/>
      <c r="D64" s="382"/>
      <c r="E64" s="87" t="s">
        <v>80</v>
      </c>
      <c r="F64" s="96">
        <v>0.014</v>
      </c>
      <c r="G64" s="96">
        <v>0.058</v>
      </c>
      <c r="H64" s="96">
        <v>0.049</v>
      </c>
      <c r="I64" s="97">
        <v>0.049</v>
      </c>
      <c r="J64" s="105">
        <f t="shared" si="2"/>
        <v>0.0425</v>
      </c>
      <c r="K64" s="103"/>
      <c r="L64" s="379"/>
    </row>
    <row r="65" spans="2:12" ht="12.75">
      <c r="B65" s="372">
        <v>4</v>
      </c>
      <c r="C65" s="374" t="s">
        <v>30</v>
      </c>
      <c r="D65" s="376">
        <v>15</v>
      </c>
      <c r="E65" s="86" t="s">
        <v>79</v>
      </c>
      <c r="F65" s="94">
        <v>0.046</v>
      </c>
      <c r="G65" s="94">
        <v>0.052</v>
      </c>
      <c r="H65" s="94">
        <v>0.042</v>
      </c>
      <c r="I65" s="95">
        <v>0.046</v>
      </c>
      <c r="J65" s="104">
        <f t="shared" si="2"/>
        <v>0.0465</v>
      </c>
      <c r="K65" s="102">
        <f>IF(SUM(F65:I65)&gt;0,AVERAGE(J59,J61,J63,J65),"-")</f>
        <v>0.04876875</v>
      </c>
      <c r="L65" s="378" t="str">
        <f>IF(K65="-","-",IF(OR(K65&gt;0.0805,K66&gt;0.0605),"No","Yes"))</f>
        <v>Yes</v>
      </c>
    </row>
    <row r="66" spans="2:12" ht="13.5" thickBot="1">
      <c r="B66" s="373"/>
      <c r="C66" s="375"/>
      <c r="D66" s="377"/>
      <c r="E66" s="88" t="s">
        <v>80</v>
      </c>
      <c r="F66" s="98">
        <v>0.012</v>
      </c>
      <c r="G66" s="98">
        <v>0.047</v>
      </c>
      <c r="H66" s="98">
        <v>0.048</v>
      </c>
      <c r="I66" s="99">
        <v>0.048</v>
      </c>
      <c r="J66" s="105">
        <f t="shared" si="2"/>
        <v>0.03875</v>
      </c>
      <c r="K66" s="101">
        <f>IF(SUM(F66:I66)&gt;0,AVERAGE(J60,J62,J64,J66),"-")</f>
        <v>0.0397375</v>
      </c>
      <c r="L66" s="379"/>
    </row>
    <row r="67" spans="3:12" ht="12.75">
      <c r="C67" s="6"/>
      <c r="D67" s="6"/>
      <c r="L67"/>
    </row>
    <row r="68" spans="3:12" ht="12.75">
      <c r="C68" s="92" t="s">
        <v>86</v>
      </c>
      <c r="D68" s="93" t="s">
        <v>87</v>
      </c>
      <c r="E68" s="357" t="s">
        <v>209</v>
      </c>
      <c r="L68"/>
    </row>
    <row r="69" spans="3:12" ht="14.25">
      <c r="C69" s="26"/>
      <c r="D69" s="93" t="s">
        <v>88</v>
      </c>
      <c r="E69" s="25" t="s">
        <v>210</v>
      </c>
      <c r="L69"/>
    </row>
    <row r="70" spans="3:12" ht="12.75">
      <c r="C70" s="25"/>
      <c r="D70" s="93" t="s">
        <v>89</v>
      </c>
      <c r="E70" s="25" t="s">
        <v>211</v>
      </c>
      <c r="L70"/>
    </row>
    <row r="71" spans="4:12" ht="12.75">
      <c r="D71" s="93" t="s">
        <v>90</v>
      </c>
      <c r="E71" s="25" t="s">
        <v>212</v>
      </c>
      <c r="L71"/>
    </row>
    <row r="72" ht="12.75">
      <c r="L72"/>
    </row>
    <row r="73" spans="5:12" ht="12.75">
      <c r="E73" s="107" t="s">
        <v>93</v>
      </c>
      <c r="F73" s="108">
        <v>0.08</v>
      </c>
      <c r="G73" s="25" t="s">
        <v>94</v>
      </c>
      <c r="L73"/>
    </row>
    <row r="74" spans="2:12" ht="13.5" thickBot="1">
      <c r="B74" s="296"/>
      <c r="C74" s="109"/>
      <c r="D74" s="109"/>
      <c r="E74" s="110" t="s">
        <v>95</v>
      </c>
      <c r="F74" s="111">
        <v>0.06</v>
      </c>
      <c r="G74" s="112" t="s">
        <v>94</v>
      </c>
      <c r="H74" s="109"/>
      <c r="I74" s="109"/>
      <c r="J74" s="109"/>
      <c r="K74" s="109"/>
      <c r="L74" s="301"/>
    </row>
    <row r="75" ht="13.5" thickTop="1"/>
    <row r="76" spans="2:12" ht="15.75">
      <c r="B76" s="196" t="str">
        <f>$B$4</f>
        <v>Berryessa Highlands</v>
      </c>
      <c r="C76" s="23"/>
      <c r="D76" s="23"/>
      <c r="E76" s="23"/>
      <c r="F76" s="23"/>
      <c r="G76" s="23"/>
      <c r="H76" s="23"/>
      <c r="I76" s="23"/>
      <c r="J76" s="23"/>
      <c r="K76" s="23"/>
      <c r="L76" s="298"/>
    </row>
    <row r="77" spans="2:12" ht="15.75">
      <c r="B77" s="37" t="s">
        <v>184</v>
      </c>
      <c r="C77" s="23"/>
      <c r="D77" s="24"/>
      <c r="E77" s="23"/>
      <c r="F77" s="23"/>
      <c r="G77" s="23"/>
      <c r="H77" s="23"/>
      <c r="I77" s="23"/>
      <c r="J77" s="23"/>
      <c r="K77" s="23"/>
      <c r="L77" s="298"/>
    </row>
    <row r="78" spans="2:12" ht="15.75">
      <c r="B78" s="37" t="s">
        <v>105</v>
      </c>
      <c r="C78" s="23"/>
      <c r="D78" s="24"/>
      <c r="E78" s="23"/>
      <c r="F78" s="23"/>
      <c r="G78" s="23"/>
      <c r="H78" s="23"/>
      <c r="I78" s="23"/>
      <c r="J78" s="23"/>
      <c r="K78" s="23"/>
      <c r="L78" s="298"/>
    </row>
    <row r="79" spans="3:4" ht="13.5" thickBot="1">
      <c r="C79" s="1" t="s">
        <v>73</v>
      </c>
      <c r="D79" s="315">
        <f>D55+1</f>
        <v>2018</v>
      </c>
    </row>
    <row r="80" spans="2:12" ht="12.75">
      <c r="B80" s="372" t="s">
        <v>147</v>
      </c>
      <c r="C80" s="84"/>
      <c r="D80" s="4"/>
      <c r="E80" s="84"/>
      <c r="F80" s="3"/>
      <c r="G80" s="3"/>
      <c r="H80" s="3"/>
      <c r="I80" s="4"/>
      <c r="J80" s="389" t="s">
        <v>85</v>
      </c>
      <c r="K80" s="361" t="s">
        <v>149</v>
      </c>
      <c r="L80" s="394" t="s">
        <v>148</v>
      </c>
    </row>
    <row r="81" spans="2:12" ht="12.75">
      <c r="B81" s="387"/>
      <c r="C81" s="397" t="s">
        <v>0</v>
      </c>
      <c r="D81" s="399" t="s">
        <v>42</v>
      </c>
      <c r="E81" s="90"/>
      <c r="F81" s="82" t="s">
        <v>83</v>
      </c>
      <c r="G81" s="82"/>
      <c r="H81" s="82"/>
      <c r="I81" s="85"/>
      <c r="J81" s="390"/>
      <c r="K81" s="392"/>
      <c r="L81" s="395"/>
    </row>
    <row r="82" spans="2:12" ht="13.5" thickBot="1">
      <c r="B82" s="388"/>
      <c r="C82" s="398"/>
      <c r="D82" s="400"/>
      <c r="E82" s="91" t="s">
        <v>81</v>
      </c>
      <c r="F82" s="83">
        <v>1</v>
      </c>
      <c r="G82" s="83">
        <v>2</v>
      </c>
      <c r="H82" s="83">
        <v>3</v>
      </c>
      <c r="I82" s="89">
        <v>4</v>
      </c>
      <c r="J82" s="391"/>
      <c r="K82" s="393"/>
      <c r="L82" s="396"/>
    </row>
    <row r="83" spans="2:12" ht="12.75">
      <c r="B83" s="372">
        <v>1</v>
      </c>
      <c r="C83" s="386" t="s">
        <v>21</v>
      </c>
      <c r="D83" s="376">
        <v>14</v>
      </c>
      <c r="E83" s="86" t="s">
        <v>79</v>
      </c>
      <c r="F83" s="94">
        <v>0.039</v>
      </c>
      <c r="G83" s="94">
        <v>0.051</v>
      </c>
      <c r="H83" s="94">
        <v>0.046</v>
      </c>
      <c r="I83" s="95">
        <v>0.047</v>
      </c>
      <c r="J83" s="104">
        <f aca="true" t="shared" si="3" ref="J83:J90">IF(SUM(F83:I83)&gt;0,AVERAGE(F83:I83),"-")</f>
        <v>0.04575</v>
      </c>
      <c r="K83" s="100">
        <f>IF(SUM(F83:I83)&gt;0,AVERAGE(J61,J63,J65,J83),"-")</f>
        <v>0.050625</v>
      </c>
      <c r="L83" s="378" t="str">
        <f>IF(K83="-","-",IF(OR(K83&gt;0.0805,K84&gt;0.0605),"No","Yes"))</f>
        <v>Yes</v>
      </c>
    </row>
    <row r="84" spans="2:12" ht="13.5" thickBot="1">
      <c r="B84" s="373"/>
      <c r="C84" s="384"/>
      <c r="D84" s="385"/>
      <c r="E84" s="87" t="s">
        <v>80</v>
      </c>
      <c r="F84" s="96">
        <v>0.005</v>
      </c>
      <c r="G84" s="96">
        <v>0.048</v>
      </c>
      <c r="H84" s="96">
        <v>0.046</v>
      </c>
      <c r="I84" s="97">
        <v>0.044</v>
      </c>
      <c r="J84" s="105">
        <f t="shared" si="3"/>
        <v>0.035750000000000004</v>
      </c>
      <c r="K84" s="103">
        <f>IF(SUM(F84:I84)&gt;0,AVERAGE(J62,J64,J66,J84),"-")</f>
        <v>0.04075</v>
      </c>
      <c r="L84" s="379"/>
    </row>
    <row r="85" spans="2:12" ht="12.75">
      <c r="B85" s="372">
        <v>2</v>
      </c>
      <c r="C85" s="383" t="s">
        <v>24</v>
      </c>
      <c r="D85" s="376">
        <v>16</v>
      </c>
      <c r="E85" s="86" t="s">
        <v>79</v>
      </c>
      <c r="F85" s="94">
        <v>0.047</v>
      </c>
      <c r="G85" s="94">
        <v>0.072</v>
      </c>
      <c r="H85" s="94">
        <v>0.049</v>
      </c>
      <c r="I85" s="95">
        <v>0.052</v>
      </c>
      <c r="J85" s="104">
        <f t="shared" si="3"/>
        <v>0.05499999999999999</v>
      </c>
      <c r="K85" s="321">
        <f>IF(SUM(F85:I85)&gt;0,AVERAGE(J63,J65,J83,J85),"-")</f>
        <v>0.0519375</v>
      </c>
      <c r="L85" s="378" t="str">
        <f>IF(K85="-","-",IF(OR(K85&gt;0.0805,K86&gt;0.0605),"No","Yes"))</f>
        <v>Yes</v>
      </c>
    </row>
    <row r="86" spans="2:12" ht="13.5" thickBot="1">
      <c r="B86" s="373"/>
      <c r="C86" s="384"/>
      <c r="D86" s="385"/>
      <c r="E86" s="87" t="s">
        <v>80</v>
      </c>
      <c r="F86" s="96">
        <v>0.025</v>
      </c>
      <c r="G86" s="96">
        <v>0.067</v>
      </c>
      <c r="H86" s="96">
        <v>0.056</v>
      </c>
      <c r="I86" s="97">
        <v>0.058</v>
      </c>
      <c r="J86" s="105">
        <f t="shared" si="3"/>
        <v>0.0515</v>
      </c>
      <c r="K86" s="103">
        <f>IF(SUM(F86:I86)&gt;0,AVERAGE(J64,J66,J84,J86),"-")</f>
        <v>0.042125</v>
      </c>
      <c r="L86" s="379"/>
    </row>
    <row r="87" spans="2:12" ht="12.75">
      <c r="B87" s="372">
        <v>3</v>
      </c>
      <c r="C87" s="380" t="s">
        <v>27</v>
      </c>
      <c r="D87" s="376">
        <v>15</v>
      </c>
      <c r="E87" s="86" t="s">
        <v>79</v>
      </c>
      <c r="F87" s="94">
        <v>0.061</v>
      </c>
      <c r="G87" s="94">
        <v>0.09</v>
      </c>
      <c r="H87" s="94">
        <v>0.074</v>
      </c>
      <c r="I87" s="95">
        <v>0.076</v>
      </c>
      <c r="J87" s="104">
        <f t="shared" si="3"/>
        <v>0.07525</v>
      </c>
      <c r="K87" s="100">
        <f>IF(SUM(F87:I87)&gt;0,AVERAGE(J65,J83,J85,J87),"-")</f>
        <v>0.055624999999999994</v>
      </c>
      <c r="L87" s="378" t="str">
        <f>IF(K87="-","-",IF(OR(K87&gt;0.0805,K88&gt;0.0605),"No","Yes"))</f>
        <v>Yes</v>
      </c>
    </row>
    <row r="88" spans="2:12" ht="13.5" thickBot="1">
      <c r="B88" s="373"/>
      <c r="C88" s="381"/>
      <c r="D88" s="382"/>
      <c r="E88" s="87" t="s">
        <v>80</v>
      </c>
      <c r="F88" s="96">
        <v>0.0159</v>
      </c>
      <c r="G88" s="96">
        <v>0.0914</v>
      </c>
      <c r="H88" s="96">
        <v>0.0826</v>
      </c>
      <c r="I88" s="97">
        <v>0.0822</v>
      </c>
      <c r="J88" s="105">
        <f t="shared" si="3"/>
        <v>0.068025</v>
      </c>
      <c r="K88" s="103">
        <f>IF(SUM(F88:I88)&gt;0,AVERAGE(J66,J84,J86,J88),"-")</f>
        <v>0.04850625</v>
      </c>
      <c r="L88" s="379"/>
    </row>
    <row r="89" spans="2:12" ht="12.75">
      <c r="B89" s="372">
        <v>4</v>
      </c>
      <c r="C89" s="374" t="s">
        <v>30</v>
      </c>
      <c r="D89" s="376">
        <v>15</v>
      </c>
      <c r="E89" s="86" t="s">
        <v>79</v>
      </c>
      <c r="F89" s="94">
        <v>0.058</v>
      </c>
      <c r="G89" s="94">
        <v>0.06</v>
      </c>
      <c r="H89" s="94">
        <v>0.064</v>
      </c>
      <c r="I89" s="95">
        <v>0.049</v>
      </c>
      <c r="J89" s="104">
        <f t="shared" si="3"/>
        <v>0.057749999999999996</v>
      </c>
      <c r="K89" s="102">
        <f>IF(SUM(F89:I89)&gt;0,AVERAGE(J83,J85,J87,J89),"-")</f>
        <v>0.058437499999999996</v>
      </c>
      <c r="L89" s="378" t="str">
        <f>IF(K89="-","-",IF(OR(K89&gt;0.0805,K90&gt;0.0605),"No","Yes"))</f>
        <v>Yes</v>
      </c>
    </row>
    <row r="90" spans="2:12" ht="13.5" thickBot="1">
      <c r="B90" s="373"/>
      <c r="C90" s="375"/>
      <c r="D90" s="377"/>
      <c r="E90" s="88" t="s">
        <v>80</v>
      </c>
      <c r="F90" s="98">
        <v>0.024</v>
      </c>
      <c r="G90" s="98">
        <v>0.052</v>
      </c>
      <c r="H90" s="98">
        <v>0.061</v>
      </c>
      <c r="I90" s="99">
        <v>0.045</v>
      </c>
      <c r="J90" s="105">
        <f t="shared" si="3"/>
        <v>0.0455</v>
      </c>
      <c r="K90" s="101">
        <f>IF(SUM(F90:I90)&gt;0,AVERAGE(J84,J86,J88,J90),"-")</f>
        <v>0.050193749999999995</v>
      </c>
      <c r="L90" s="379"/>
    </row>
    <row r="91" spans="3:4" ht="12.75">
      <c r="C91" s="6"/>
      <c r="D91" s="6"/>
    </row>
    <row r="92" spans="3:5" ht="12.75">
      <c r="C92" s="92" t="s">
        <v>86</v>
      </c>
      <c r="D92" s="93" t="s">
        <v>87</v>
      </c>
      <c r="E92" s="357" t="s">
        <v>209</v>
      </c>
    </row>
    <row r="93" spans="3:5" ht="14.25">
      <c r="C93" s="26"/>
      <c r="D93" s="93" t="s">
        <v>88</v>
      </c>
      <c r="E93" s="25" t="s">
        <v>210</v>
      </c>
    </row>
    <row r="94" spans="3:5" ht="12.75">
      <c r="C94" s="25"/>
      <c r="D94" s="93" t="s">
        <v>89</v>
      </c>
      <c r="E94" s="25" t="s">
        <v>211</v>
      </c>
    </row>
    <row r="95" spans="4:5" ht="12.75">
      <c r="D95" s="93" t="s">
        <v>90</v>
      </c>
      <c r="E95" s="25" t="s">
        <v>212</v>
      </c>
    </row>
    <row r="96" ht="12.75"/>
    <row r="97" spans="5:7" ht="12.75">
      <c r="E97" s="107" t="s">
        <v>93</v>
      </c>
      <c r="F97" s="108">
        <v>0.08</v>
      </c>
      <c r="G97" s="25" t="s">
        <v>94</v>
      </c>
    </row>
    <row r="98" spans="2:12" ht="13.5" thickBot="1">
      <c r="B98" s="296"/>
      <c r="C98" s="109"/>
      <c r="D98" s="109"/>
      <c r="E98" s="110" t="s">
        <v>95</v>
      </c>
      <c r="F98" s="111">
        <v>0.06</v>
      </c>
      <c r="G98" s="112" t="s">
        <v>94</v>
      </c>
      <c r="H98" s="109"/>
      <c r="I98" s="109"/>
      <c r="J98" s="109"/>
      <c r="K98" s="109"/>
      <c r="L98" s="301"/>
    </row>
    <row r="99" ht="13.5" thickTop="1"/>
    <row r="100" spans="2:12" ht="15.75">
      <c r="B100" s="196" t="str">
        <f>$B$4</f>
        <v>Berryessa Highlands</v>
      </c>
      <c r="C100" s="23"/>
      <c r="D100" s="23"/>
      <c r="E100" s="23"/>
      <c r="F100" s="23"/>
      <c r="G100" s="23"/>
      <c r="H100" s="23"/>
      <c r="I100" s="23"/>
      <c r="J100" s="23"/>
      <c r="K100" s="23"/>
      <c r="L100" s="298"/>
    </row>
    <row r="101" spans="2:12" ht="15.75">
      <c r="B101" s="37" t="s">
        <v>189</v>
      </c>
      <c r="C101" s="23"/>
      <c r="D101" s="24"/>
      <c r="E101" s="23"/>
      <c r="F101" s="23"/>
      <c r="G101" s="23"/>
      <c r="H101" s="23"/>
      <c r="I101" s="23"/>
      <c r="J101" s="23"/>
      <c r="K101" s="23"/>
      <c r="L101" s="298"/>
    </row>
    <row r="102" spans="2:12" ht="15.75">
      <c r="B102" s="37" t="s">
        <v>181</v>
      </c>
      <c r="C102" s="23"/>
      <c r="D102" s="24"/>
      <c r="E102" s="23"/>
      <c r="F102" s="23"/>
      <c r="G102" s="23"/>
      <c r="H102" s="23"/>
      <c r="I102" s="23"/>
      <c r="J102" s="23"/>
      <c r="K102" s="23"/>
      <c r="L102" s="298"/>
    </row>
    <row r="103" spans="3:4" ht="13.5" thickBot="1">
      <c r="C103" s="1" t="s">
        <v>73</v>
      </c>
      <c r="D103" s="315">
        <f>D79+1</f>
        <v>2019</v>
      </c>
    </row>
    <row r="104" spans="2:12" ht="12.75">
      <c r="B104" s="372" t="s">
        <v>147</v>
      </c>
      <c r="C104" s="84"/>
      <c r="D104" s="4"/>
      <c r="E104" s="84"/>
      <c r="F104" s="3"/>
      <c r="G104" s="3"/>
      <c r="H104" s="3"/>
      <c r="I104" s="4"/>
      <c r="J104" s="389" t="s">
        <v>85</v>
      </c>
      <c r="K104" s="361" t="s">
        <v>149</v>
      </c>
      <c r="L104" s="394" t="s">
        <v>148</v>
      </c>
    </row>
    <row r="105" spans="2:12" ht="12.75">
      <c r="B105" s="387"/>
      <c r="C105" s="397" t="s">
        <v>0</v>
      </c>
      <c r="D105" s="399" t="s">
        <v>42</v>
      </c>
      <c r="E105" s="90"/>
      <c r="F105" s="82" t="s">
        <v>83</v>
      </c>
      <c r="G105" s="82"/>
      <c r="H105" s="82"/>
      <c r="I105" s="85"/>
      <c r="J105" s="390"/>
      <c r="K105" s="392"/>
      <c r="L105" s="395"/>
    </row>
    <row r="106" spans="2:12" ht="13.5" thickBot="1">
      <c r="B106" s="388"/>
      <c r="C106" s="398"/>
      <c r="D106" s="400"/>
      <c r="E106" s="91" t="s">
        <v>81</v>
      </c>
      <c r="F106" s="83">
        <v>1</v>
      </c>
      <c r="G106" s="83">
        <v>2</v>
      </c>
      <c r="H106" s="83">
        <v>3</v>
      </c>
      <c r="I106" s="89">
        <v>4</v>
      </c>
      <c r="J106" s="391"/>
      <c r="K106" s="393"/>
      <c r="L106" s="396"/>
    </row>
    <row r="107" spans="2:12" ht="12.75">
      <c r="B107" s="372">
        <v>1</v>
      </c>
      <c r="C107" s="386"/>
      <c r="D107" s="376"/>
      <c r="E107" s="86"/>
      <c r="F107" s="94"/>
      <c r="G107" s="94"/>
      <c r="H107" s="94"/>
      <c r="I107" s="95"/>
      <c r="J107" s="104" t="str">
        <f aca="true" t="shared" si="4" ref="J107:J114">IF(SUM(F107:I107)&gt;0,AVERAGE(F107:I107),"-")</f>
        <v>-</v>
      </c>
      <c r="K107" s="100" t="str">
        <f>IF(SUM(F107:I107)&gt;0,AVERAGE(J85,J87,J89,J107),"-")</f>
        <v>-</v>
      </c>
      <c r="L107" s="378" t="str">
        <f>IF(K107="-","-",IF(OR(K107&gt;0.0805,K108&gt;0.0605),"No","Yes"))</f>
        <v>-</v>
      </c>
    </row>
    <row r="108" spans="2:12" ht="13.5" thickBot="1">
      <c r="B108" s="373"/>
      <c r="C108" s="384"/>
      <c r="D108" s="385"/>
      <c r="E108" s="87"/>
      <c r="F108" s="96"/>
      <c r="G108" s="96"/>
      <c r="H108" s="96"/>
      <c r="I108" s="97"/>
      <c r="J108" s="105" t="str">
        <f t="shared" si="4"/>
        <v>-</v>
      </c>
      <c r="K108" s="103" t="str">
        <f>IF(SUM(F108:I108)&gt;0,AVERAGE(J86,J88,J90,J108),"-")</f>
        <v>-</v>
      </c>
      <c r="L108" s="379"/>
    </row>
    <row r="109" spans="2:12" ht="12.75">
      <c r="B109" s="372">
        <v>2</v>
      </c>
      <c r="C109" s="383"/>
      <c r="D109" s="376"/>
      <c r="E109" s="86"/>
      <c r="F109" s="94"/>
      <c r="G109" s="94"/>
      <c r="H109" s="94"/>
      <c r="I109" s="95"/>
      <c r="J109" s="104" t="str">
        <f t="shared" si="4"/>
        <v>-</v>
      </c>
      <c r="K109" s="321" t="str">
        <f>IF(SUM(F109:I109)&gt;0,AVERAGE(J87,J89,J107,J109),"-")</f>
        <v>-</v>
      </c>
      <c r="L109" s="378" t="str">
        <f>IF(K109="-","-",IF(OR(K109&gt;0.0805,K110&gt;0.0605),"No","Yes"))</f>
        <v>-</v>
      </c>
    </row>
    <row r="110" spans="2:12" ht="13.5" thickBot="1">
      <c r="B110" s="373"/>
      <c r="C110" s="384"/>
      <c r="D110" s="385"/>
      <c r="E110" s="87"/>
      <c r="F110" s="96"/>
      <c r="G110" s="96"/>
      <c r="H110" s="96"/>
      <c r="I110" s="97"/>
      <c r="J110" s="105" t="str">
        <f t="shared" si="4"/>
        <v>-</v>
      </c>
      <c r="K110" s="103" t="str">
        <f>IF(SUM(F110:I110)&gt;0,AVERAGE(J88,J90,J108,J110),"-")</f>
        <v>-</v>
      </c>
      <c r="L110" s="379"/>
    </row>
    <row r="111" spans="2:12" ht="12.75">
      <c r="B111" s="372">
        <v>3</v>
      </c>
      <c r="C111" s="380"/>
      <c r="D111" s="376"/>
      <c r="E111" s="86"/>
      <c r="F111" s="94"/>
      <c r="G111" s="94"/>
      <c r="H111" s="94"/>
      <c r="I111" s="95"/>
      <c r="J111" s="104" t="str">
        <f t="shared" si="4"/>
        <v>-</v>
      </c>
      <c r="K111" s="100" t="str">
        <f>IF(SUM(F111:I111)&gt;0,AVERAGE(J89,J107,J109,J111),"-")</f>
        <v>-</v>
      </c>
      <c r="L111" s="378" t="str">
        <f>IF(K111="-","-",IF(OR(K111&gt;0.0805,K112&gt;0.0605),"No","Yes"))</f>
        <v>-</v>
      </c>
    </row>
    <row r="112" spans="2:12" ht="13.5" thickBot="1">
      <c r="B112" s="373"/>
      <c r="C112" s="381"/>
      <c r="D112" s="382"/>
      <c r="E112" s="87"/>
      <c r="F112" s="96"/>
      <c r="G112" s="96"/>
      <c r="H112" s="96"/>
      <c r="I112" s="97"/>
      <c r="J112" s="105" t="str">
        <f t="shared" si="4"/>
        <v>-</v>
      </c>
      <c r="K112" s="103" t="str">
        <f>IF(SUM(F112:I112)&gt;0,AVERAGE(J90,J108,J110,J112),"-")</f>
        <v>-</v>
      </c>
      <c r="L112" s="379"/>
    </row>
    <row r="113" spans="2:12" ht="12.75">
      <c r="B113" s="372">
        <v>4</v>
      </c>
      <c r="C113" s="374"/>
      <c r="D113" s="376"/>
      <c r="E113" s="86"/>
      <c r="F113" s="94"/>
      <c r="G113" s="94"/>
      <c r="H113" s="94"/>
      <c r="I113" s="95"/>
      <c r="J113" s="104" t="str">
        <f t="shared" si="4"/>
        <v>-</v>
      </c>
      <c r="K113" s="102" t="str">
        <f>IF(SUM(F113:I113)&gt;0,AVERAGE(J107,J109,J111,J113),"-")</f>
        <v>-</v>
      </c>
      <c r="L113" s="378" t="str">
        <f>IF(K113="-","-",IF(OR(K113&gt;0.0805,K114&gt;0.0605),"No","Yes"))</f>
        <v>-</v>
      </c>
    </row>
    <row r="114" spans="2:12" ht="13.5" thickBot="1">
      <c r="B114" s="373"/>
      <c r="C114" s="375"/>
      <c r="D114" s="377"/>
      <c r="E114" s="88"/>
      <c r="F114" s="98"/>
      <c r="G114" s="98"/>
      <c r="H114" s="98"/>
      <c r="I114" s="99"/>
      <c r="J114" s="105" t="str">
        <f t="shared" si="4"/>
        <v>-</v>
      </c>
      <c r="K114" s="101" t="str">
        <f>IF(SUM(F114:I114)&gt;0,AVERAGE(J108,J110,J112,J114),"-")</f>
        <v>-</v>
      </c>
      <c r="L114" s="379"/>
    </row>
    <row r="115" spans="3:4" ht="12.75">
      <c r="C115" s="6"/>
      <c r="D115" s="6"/>
    </row>
    <row r="116" spans="3:5" ht="12.75">
      <c r="C116" s="92" t="s">
        <v>86</v>
      </c>
      <c r="D116" s="93" t="s">
        <v>87</v>
      </c>
      <c r="E116" s="357" t="s">
        <v>209</v>
      </c>
    </row>
    <row r="117" spans="3:5" ht="14.25">
      <c r="C117" s="26"/>
      <c r="D117" s="93" t="s">
        <v>88</v>
      </c>
      <c r="E117" s="25" t="s">
        <v>210</v>
      </c>
    </row>
    <row r="118" spans="3:5" ht="12.75">
      <c r="C118" s="25"/>
      <c r="D118" s="93" t="s">
        <v>89</v>
      </c>
      <c r="E118" s="25" t="s">
        <v>211</v>
      </c>
    </row>
    <row r="119" spans="4:5" ht="12.75">
      <c r="D119" s="93" t="s">
        <v>90</v>
      </c>
      <c r="E119" s="25" t="s">
        <v>212</v>
      </c>
    </row>
    <row r="120" ht="12.75"/>
    <row r="121" spans="5:7" ht="12.75">
      <c r="E121" s="107" t="s">
        <v>93</v>
      </c>
      <c r="F121" s="108">
        <v>0.08</v>
      </c>
      <c r="G121" s="25" t="s">
        <v>94</v>
      </c>
    </row>
    <row r="122" spans="2:12" ht="13.5" thickBot="1">
      <c r="B122" s="296"/>
      <c r="C122" s="109"/>
      <c r="D122" s="109"/>
      <c r="E122" s="110" t="s">
        <v>95</v>
      </c>
      <c r="F122" s="111">
        <v>0.06</v>
      </c>
      <c r="G122" s="112" t="s">
        <v>94</v>
      </c>
      <c r="H122" s="109"/>
      <c r="I122" s="109"/>
      <c r="J122" s="109"/>
      <c r="K122" s="109"/>
      <c r="L122" s="301"/>
    </row>
    <row r="123" ht="13.5" thickTop="1"/>
    <row r="124" spans="2:12" ht="15.75">
      <c r="B124" s="196" t="str">
        <f>$B$4</f>
        <v>Berryessa Highlands</v>
      </c>
      <c r="C124" s="23"/>
      <c r="D124" s="23"/>
      <c r="E124" s="23"/>
      <c r="F124" s="23"/>
      <c r="G124" s="23"/>
      <c r="H124" s="23"/>
      <c r="I124" s="23"/>
      <c r="J124" s="23"/>
      <c r="K124" s="23"/>
      <c r="L124" s="298"/>
    </row>
    <row r="125" spans="2:12" ht="15.75">
      <c r="B125" s="37" t="s">
        <v>191</v>
      </c>
      <c r="C125" s="23"/>
      <c r="D125" s="24"/>
      <c r="E125" s="23"/>
      <c r="F125" s="23"/>
      <c r="G125" s="23"/>
      <c r="H125" s="23"/>
      <c r="I125" s="23"/>
      <c r="J125" s="23"/>
      <c r="K125" s="23"/>
      <c r="L125" s="298"/>
    </row>
    <row r="126" spans="2:12" ht="15.75">
      <c r="B126" s="37" t="s">
        <v>185</v>
      </c>
      <c r="C126" s="23"/>
      <c r="D126" s="24"/>
      <c r="E126" s="23"/>
      <c r="F126" s="23"/>
      <c r="G126" s="23"/>
      <c r="H126" s="23"/>
      <c r="I126" s="23"/>
      <c r="J126" s="23"/>
      <c r="K126" s="23"/>
      <c r="L126" s="298"/>
    </row>
    <row r="127" spans="3:4" ht="13.5" thickBot="1">
      <c r="C127" s="1" t="s">
        <v>73</v>
      </c>
      <c r="D127" s="315">
        <f>D103+1</f>
        <v>2020</v>
      </c>
    </row>
    <row r="128" spans="2:12" ht="12.75">
      <c r="B128" s="372" t="s">
        <v>147</v>
      </c>
      <c r="C128" s="84"/>
      <c r="D128" s="4"/>
      <c r="E128" s="84"/>
      <c r="F128" s="3"/>
      <c r="G128" s="3"/>
      <c r="H128" s="3"/>
      <c r="I128" s="4"/>
      <c r="J128" s="389" t="s">
        <v>85</v>
      </c>
      <c r="K128" s="361" t="s">
        <v>149</v>
      </c>
      <c r="L128" s="394" t="s">
        <v>148</v>
      </c>
    </row>
    <row r="129" spans="2:12" ht="12.75">
      <c r="B129" s="387"/>
      <c r="C129" s="397" t="s">
        <v>0</v>
      </c>
      <c r="D129" s="399" t="s">
        <v>42</v>
      </c>
      <c r="E129" s="90"/>
      <c r="F129" s="82" t="s">
        <v>83</v>
      </c>
      <c r="G129" s="82"/>
      <c r="H129" s="82"/>
      <c r="I129" s="85"/>
      <c r="J129" s="390"/>
      <c r="K129" s="392"/>
      <c r="L129" s="395"/>
    </row>
    <row r="130" spans="2:12" ht="13.5" thickBot="1">
      <c r="B130" s="388"/>
      <c r="C130" s="398"/>
      <c r="D130" s="400"/>
      <c r="E130" s="91" t="s">
        <v>81</v>
      </c>
      <c r="F130" s="83">
        <v>1</v>
      </c>
      <c r="G130" s="83">
        <v>2</v>
      </c>
      <c r="H130" s="83">
        <v>3</v>
      </c>
      <c r="I130" s="89">
        <v>4</v>
      </c>
      <c r="J130" s="391"/>
      <c r="K130" s="393"/>
      <c r="L130" s="396"/>
    </row>
    <row r="131" spans="2:12" ht="12.75">
      <c r="B131" s="372">
        <v>1</v>
      </c>
      <c r="C131" s="386" t="s">
        <v>22</v>
      </c>
      <c r="D131" s="376"/>
      <c r="E131" s="86" t="s">
        <v>79</v>
      </c>
      <c r="F131" s="94"/>
      <c r="G131" s="94"/>
      <c r="H131" s="94"/>
      <c r="I131" s="95"/>
      <c r="J131" s="104" t="str">
        <f aca="true" t="shared" si="5" ref="J131:J138">IF(SUM(F131:I131)&gt;0,AVERAGE(F131:I131),"-")</f>
        <v>-</v>
      </c>
      <c r="K131" s="100" t="str">
        <f>IF(SUM(F131:I131)&gt;0,AVERAGE(J109,J111,J113,J131),"-")</f>
        <v>-</v>
      </c>
      <c r="L131" s="378" t="str">
        <f>IF(K131="-","-",IF(OR(K131&gt;0.0805,K132&gt;0.0605),"No","Yes"))</f>
        <v>-</v>
      </c>
    </row>
    <row r="132" spans="2:12" ht="13.5" thickBot="1">
      <c r="B132" s="373"/>
      <c r="C132" s="384"/>
      <c r="D132" s="385"/>
      <c r="E132" s="87" t="s">
        <v>80</v>
      </c>
      <c r="F132" s="96"/>
      <c r="G132" s="96"/>
      <c r="H132" s="96"/>
      <c r="I132" s="97"/>
      <c r="J132" s="105" t="str">
        <f t="shared" si="5"/>
        <v>-</v>
      </c>
      <c r="K132" s="103" t="str">
        <f>IF(SUM(F132:I132)&gt;0,AVERAGE(J110,J112,J114,J132),"-")</f>
        <v>-</v>
      </c>
      <c r="L132" s="379"/>
    </row>
    <row r="133" spans="2:12" ht="12.75">
      <c r="B133" s="372">
        <v>2</v>
      </c>
      <c r="C133" s="383" t="s">
        <v>25</v>
      </c>
      <c r="D133" s="376"/>
      <c r="E133" s="86" t="s">
        <v>79</v>
      </c>
      <c r="F133" s="94"/>
      <c r="G133" s="94"/>
      <c r="H133" s="94"/>
      <c r="I133" s="95"/>
      <c r="J133" s="104" t="str">
        <f t="shared" si="5"/>
        <v>-</v>
      </c>
      <c r="K133" s="321" t="str">
        <f>IF(SUM(F133:I133)&gt;0,AVERAGE(J111,J113,J131,J133),"-")</f>
        <v>-</v>
      </c>
      <c r="L133" s="378" t="str">
        <f>IF(K133="-","-",IF(OR(K133&gt;0.0805,K134&gt;0.0605),"No","Yes"))</f>
        <v>-</v>
      </c>
    </row>
    <row r="134" spans="2:12" ht="13.5" thickBot="1">
      <c r="B134" s="373"/>
      <c r="C134" s="384"/>
      <c r="D134" s="385"/>
      <c r="E134" s="87" t="s">
        <v>80</v>
      </c>
      <c r="F134" s="96"/>
      <c r="G134" s="96"/>
      <c r="H134" s="96"/>
      <c r="I134" s="97"/>
      <c r="J134" s="105" t="str">
        <f t="shared" si="5"/>
        <v>-</v>
      </c>
      <c r="K134" s="103" t="str">
        <f>IF(SUM(F134:I134)&gt;0,AVERAGE(J112,J114,J132,J134),"-")</f>
        <v>-</v>
      </c>
      <c r="L134" s="379"/>
    </row>
    <row r="135" spans="2:12" ht="12.75">
      <c r="B135" s="372">
        <v>3</v>
      </c>
      <c r="C135" s="380" t="s">
        <v>28</v>
      </c>
      <c r="D135" s="376"/>
      <c r="E135" s="86" t="s">
        <v>79</v>
      </c>
      <c r="F135" s="94"/>
      <c r="G135" s="94"/>
      <c r="H135" s="94"/>
      <c r="I135" s="95"/>
      <c r="J135" s="104" t="str">
        <f t="shared" si="5"/>
        <v>-</v>
      </c>
      <c r="K135" s="100" t="str">
        <f>IF(SUM(F135:I135)&gt;0,AVERAGE(J113,J131,J133,J135),"-")</f>
        <v>-</v>
      </c>
      <c r="L135" s="378" t="str">
        <f>IF(K135="-","-",IF(OR(K135&gt;0.0805,K136&gt;0.0605),"No","Yes"))</f>
        <v>-</v>
      </c>
    </row>
    <row r="136" spans="2:12" ht="13.5" thickBot="1">
      <c r="B136" s="373"/>
      <c r="C136" s="381"/>
      <c r="D136" s="382"/>
      <c r="E136" s="87" t="s">
        <v>80</v>
      </c>
      <c r="F136" s="96"/>
      <c r="G136" s="96"/>
      <c r="H136" s="96"/>
      <c r="I136" s="97"/>
      <c r="J136" s="105" t="str">
        <f t="shared" si="5"/>
        <v>-</v>
      </c>
      <c r="K136" s="103" t="str">
        <f>IF(SUM(F136:I136)&gt;0,AVERAGE(J114,J132,J134,J136),"-")</f>
        <v>-</v>
      </c>
      <c r="L136" s="379"/>
    </row>
    <row r="137" spans="2:12" ht="12.75">
      <c r="B137" s="372">
        <v>4</v>
      </c>
      <c r="C137" s="374" t="s">
        <v>31</v>
      </c>
      <c r="D137" s="376"/>
      <c r="E137" s="86" t="s">
        <v>79</v>
      </c>
      <c r="F137" s="94"/>
      <c r="G137" s="94"/>
      <c r="H137" s="94"/>
      <c r="I137" s="95"/>
      <c r="J137" s="104" t="str">
        <f t="shared" si="5"/>
        <v>-</v>
      </c>
      <c r="K137" s="102" t="str">
        <f>IF(SUM(F137:I137)&gt;0,AVERAGE(J131,J133,J135,J137),"-")</f>
        <v>-</v>
      </c>
      <c r="L137" s="378" t="str">
        <f>IF(K137="-","-",IF(OR(K137&gt;0.0805,K138&gt;0.0605),"No","Yes"))</f>
        <v>-</v>
      </c>
    </row>
    <row r="138" spans="2:12" ht="13.5" thickBot="1">
      <c r="B138" s="373"/>
      <c r="C138" s="375"/>
      <c r="D138" s="377"/>
      <c r="E138" s="88" t="s">
        <v>80</v>
      </c>
      <c r="F138" s="98"/>
      <c r="G138" s="98"/>
      <c r="H138" s="98"/>
      <c r="I138" s="99"/>
      <c r="J138" s="105" t="str">
        <f t="shared" si="5"/>
        <v>-</v>
      </c>
      <c r="K138" s="101" t="str">
        <f>IF(SUM(F138:I138)&gt;0,AVERAGE(J132,J134,J136,J138),"-")</f>
        <v>-</v>
      </c>
      <c r="L138" s="379"/>
    </row>
    <row r="139" spans="3:4" ht="12.75">
      <c r="C139" s="6"/>
      <c r="D139" s="6"/>
    </row>
    <row r="140" spans="3:5" ht="12.75">
      <c r="C140" s="92" t="s">
        <v>86</v>
      </c>
      <c r="D140" s="93" t="s">
        <v>87</v>
      </c>
      <c r="E140" s="357" t="s">
        <v>209</v>
      </c>
    </row>
    <row r="141" spans="3:5" ht="14.25">
      <c r="C141" s="26"/>
      <c r="D141" s="93" t="s">
        <v>88</v>
      </c>
      <c r="E141" s="25" t="s">
        <v>210</v>
      </c>
    </row>
    <row r="142" spans="3:5" ht="12.75">
      <c r="C142" s="25"/>
      <c r="D142" s="93" t="s">
        <v>89</v>
      </c>
      <c r="E142" s="25" t="s">
        <v>211</v>
      </c>
    </row>
    <row r="143" spans="4:5" ht="12.75">
      <c r="D143" s="93" t="s">
        <v>90</v>
      </c>
      <c r="E143" s="25" t="s">
        <v>212</v>
      </c>
    </row>
    <row r="144" ht="12.75"/>
    <row r="145" spans="5:7" ht="12.75">
      <c r="E145" s="107" t="s">
        <v>93</v>
      </c>
      <c r="F145" s="108">
        <v>0.08</v>
      </c>
      <c r="G145" s="25" t="s">
        <v>94</v>
      </c>
    </row>
    <row r="146" spans="2:12" ht="13.5" thickBot="1">
      <c r="B146" s="296"/>
      <c r="C146" s="109"/>
      <c r="D146" s="109"/>
      <c r="E146" s="110" t="s">
        <v>95</v>
      </c>
      <c r="F146" s="111">
        <v>0.06</v>
      </c>
      <c r="G146" s="112" t="s">
        <v>94</v>
      </c>
      <c r="H146" s="109"/>
      <c r="I146" s="109"/>
      <c r="J146" s="109"/>
      <c r="K146" s="109"/>
      <c r="L146" s="301"/>
    </row>
    <row r="147" ht="13.5" thickTop="1"/>
    <row r="148" spans="2:12" ht="15.75">
      <c r="B148" s="196" t="str">
        <f>$B$4</f>
        <v>Berryessa Highlands</v>
      </c>
      <c r="C148" s="23"/>
      <c r="D148" s="23"/>
      <c r="E148" s="23"/>
      <c r="F148" s="23"/>
      <c r="G148" s="23"/>
      <c r="H148" s="23"/>
      <c r="I148" s="23"/>
      <c r="J148" s="23"/>
      <c r="K148" s="23"/>
      <c r="L148" s="298"/>
    </row>
    <row r="149" spans="2:12" ht="15.75">
      <c r="B149" s="37" t="s">
        <v>193</v>
      </c>
      <c r="C149" s="23"/>
      <c r="D149" s="24"/>
      <c r="E149" s="23"/>
      <c r="F149" s="23"/>
      <c r="G149" s="23"/>
      <c r="H149" s="23"/>
      <c r="I149" s="23"/>
      <c r="J149" s="23"/>
      <c r="K149" s="23"/>
      <c r="L149" s="298"/>
    </row>
    <row r="150" spans="2:12" ht="15.75">
      <c r="B150" s="37" t="s">
        <v>190</v>
      </c>
      <c r="C150" s="23"/>
      <c r="D150" s="24"/>
      <c r="E150" s="23"/>
      <c r="F150" s="23"/>
      <c r="G150" s="23"/>
      <c r="H150" s="23"/>
      <c r="I150" s="23"/>
      <c r="J150" s="23"/>
      <c r="K150" s="23"/>
      <c r="L150" s="298"/>
    </row>
    <row r="151" spans="3:4" ht="13.5" thickBot="1">
      <c r="C151" s="1" t="s">
        <v>73</v>
      </c>
      <c r="D151" s="315">
        <f>D127+1</f>
        <v>2021</v>
      </c>
    </row>
    <row r="152" spans="2:12" ht="12.75">
      <c r="B152" s="372" t="s">
        <v>147</v>
      </c>
      <c r="C152" s="84"/>
      <c r="D152" s="4"/>
      <c r="E152" s="84"/>
      <c r="F152" s="3"/>
      <c r="G152" s="3"/>
      <c r="H152" s="3"/>
      <c r="I152" s="4"/>
      <c r="J152" s="389" t="s">
        <v>85</v>
      </c>
      <c r="K152" s="361" t="s">
        <v>149</v>
      </c>
      <c r="L152" s="394" t="s">
        <v>148</v>
      </c>
    </row>
    <row r="153" spans="2:12" ht="12.75">
      <c r="B153" s="387"/>
      <c r="C153" s="397" t="s">
        <v>0</v>
      </c>
      <c r="D153" s="399" t="s">
        <v>42</v>
      </c>
      <c r="E153" s="90"/>
      <c r="F153" s="82" t="s">
        <v>83</v>
      </c>
      <c r="G153" s="82"/>
      <c r="H153" s="82"/>
      <c r="I153" s="85"/>
      <c r="J153" s="390"/>
      <c r="K153" s="392"/>
      <c r="L153" s="395"/>
    </row>
    <row r="154" spans="2:12" ht="13.5" thickBot="1">
      <c r="B154" s="388"/>
      <c r="C154" s="398"/>
      <c r="D154" s="400"/>
      <c r="E154" s="91" t="s">
        <v>81</v>
      </c>
      <c r="F154" s="83">
        <v>1</v>
      </c>
      <c r="G154" s="83">
        <v>2</v>
      </c>
      <c r="H154" s="83">
        <v>3</v>
      </c>
      <c r="I154" s="89">
        <v>4</v>
      </c>
      <c r="J154" s="391"/>
      <c r="K154" s="393"/>
      <c r="L154" s="396"/>
    </row>
    <row r="155" spans="2:12" ht="12.75">
      <c r="B155" s="372">
        <v>1</v>
      </c>
      <c r="C155" s="386" t="s">
        <v>22</v>
      </c>
      <c r="D155" s="376"/>
      <c r="E155" s="86" t="s">
        <v>79</v>
      </c>
      <c r="F155" s="94"/>
      <c r="G155" s="94"/>
      <c r="H155" s="94"/>
      <c r="I155" s="95"/>
      <c r="J155" s="104" t="str">
        <f aca="true" t="shared" si="6" ref="J155:J162">IF(SUM(F155:I155)&gt;0,AVERAGE(F155:I155),"-")</f>
        <v>-</v>
      </c>
      <c r="K155" s="100" t="str">
        <f>IF(SUM(F155:I155)&gt;0,AVERAGE(J133,J135,J137,J155),"-")</f>
        <v>-</v>
      </c>
      <c r="L155" s="378" t="str">
        <f>IF(K155="-","-",IF(OR(K155&gt;0.0805,K156&gt;0.0605),"No","Yes"))</f>
        <v>-</v>
      </c>
    </row>
    <row r="156" spans="2:12" ht="13.5" thickBot="1">
      <c r="B156" s="373"/>
      <c r="C156" s="384"/>
      <c r="D156" s="385"/>
      <c r="E156" s="87" t="s">
        <v>80</v>
      </c>
      <c r="F156" s="96"/>
      <c r="G156" s="96"/>
      <c r="H156" s="96"/>
      <c r="I156" s="97"/>
      <c r="J156" s="105" t="str">
        <f t="shared" si="6"/>
        <v>-</v>
      </c>
      <c r="K156" s="103" t="str">
        <f>IF(SUM(F156:I156)&gt;0,AVERAGE(J134,J136,J138,J156),"-")</f>
        <v>-</v>
      </c>
      <c r="L156" s="379"/>
    </row>
    <row r="157" spans="2:12" ht="12.75">
      <c r="B157" s="372">
        <v>2</v>
      </c>
      <c r="C157" s="383" t="s">
        <v>25</v>
      </c>
      <c r="D157" s="376"/>
      <c r="E157" s="86" t="s">
        <v>79</v>
      </c>
      <c r="F157" s="94"/>
      <c r="G157" s="94"/>
      <c r="H157" s="94"/>
      <c r="I157" s="95"/>
      <c r="J157" s="104" t="str">
        <f t="shared" si="6"/>
        <v>-</v>
      </c>
      <c r="K157" s="321" t="str">
        <f>IF(SUM(F157:I157)&gt;0,AVERAGE(J135,J137,J155,J157),"-")</f>
        <v>-</v>
      </c>
      <c r="L157" s="378" t="str">
        <f>IF(K157="-","-",IF(OR(K157&gt;0.0805,K158&gt;0.0605),"No","Yes"))</f>
        <v>-</v>
      </c>
    </row>
    <row r="158" spans="2:12" ht="13.5" thickBot="1">
      <c r="B158" s="373"/>
      <c r="C158" s="384"/>
      <c r="D158" s="385"/>
      <c r="E158" s="87" t="s">
        <v>80</v>
      </c>
      <c r="F158" s="96"/>
      <c r="G158" s="96"/>
      <c r="H158" s="96"/>
      <c r="I158" s="97"/>
      <c r="J158" s="105" t="str">
        <f t="shared" si="6"/>
        <v>-</v>
      </c>
      <c r="K158" s="103" t="str">
        <f>IF(SUM(F158:I158)&gt;0,AVERAGE(J136,J138,J156,J158),"-")</f>
        <v>-</v>
      </c>
      <c r="L158" s="379"/>
    </row>
    <row r="159" spans="2:12" ht="12.75">
      <c r="B159" s="372">
        <v>3</v>
      </c>
      <c r="C159" s="380" t="s">
        <v>28</v>
      </c>
      <c r="D159" s="376"/>
      <c r="E159" s="86" t="s">
        <v>79</v>
      </c>
      <c r="F159" s="94"/>
      <c r="G159" s="94"/>
      <c r="H159" s="94"/>
      <c r="I159" s="95"/>
      <c r="J159" s="104" t="str">
        <f t="shared" si="6"/>
        <v>-</v>
      </c>
      <c r="K159" s="100" t="str">
        <f>IF(SUM(F159:I159)&gt;0,AVERAGE(J137,J155,J157,J159),"-")</f>
        <v>-</v>
      </c>
      <c r="L159" s="378" t="str">
        <f>IF(K159="-","-",IF(OR(K159&gt;0.0805,K160&gt;0.0605),"No","Yes"))</f>
        <v>-</v>
      </c>
    </row>
    <row r="160" spans="2:12" ht="13.5" thickBot="1">
      <c r="B160" s="373"/>
      <c r="C160" s="381"/>
      <c r="D160" s="382"/>
      <c r="E160" s="87" t="s">
        <v>80</v>
      </c>
      <c r="F160" s="96"/>
      <c r="G160" s="96"/>
      <c r="H160" s="96"/>
      <c r="I160" s="97"/>
      <c r="J160" s="105" t="str">
        <f t="shared" si="6"/>
        <v>-</v>
      </c>
      <c r="K160" s="103" t="str">
        <f>IF(SUM(F160:I160)&gt;0,AVERAGE(J138,J156,J158,J160),"-")</f>
        <v>-</v>
      </c>
      <c r="L160" s="379"/>
    </row>
    <row r="161" spans="2:12" ht="12.75">
      <c r="B161" s="372">
        <v>4</v>
      </c>
      <c r="C161" s="374" t="s">
        <v>31</v>
      </c>
      <c r="D161" s="376"/>
      <c r="E161" s="86" t="s">
        <v>79</v>
      </c>
      <c r="F161" s="94"/>
      <c r="G161" s="94"/>
      <c r="H161" s="94"/>
      <c r="I161" s="95"/>
      <c r="J161" s="104" t="str">
        <f t="shared" si="6"/>
        <v>-</v>
      </c>
      <c r="K161" s="102" t="str">
        <f>IF(SUM(F161:I161)&gt;0,AVERAGE(J155,J157,J159,J161),"-")</f>
        <v>-</v>
      </c>
      <c r="L161" s="378" t="str">
        <f>IF(K161="-","-",IF(OR(K161&gt;0.0805,K162&gt;0.0605),"No","Yes"))</f>
        <v>-</v>
      </c>
    </row>
    <row r="162" spans="2:12" ht="13.5" thickBot="1">
      <c r="B162" s="373"/>
      <c r="C162" s="375"/>
      <c r="D162" s="377"/>
      <c r="E162" s="88" t="s">
        <v>80</v>
      </c>
      <c r="F162" s="98"/>
      <c r="G162" s="98"/>
      <c r="H162" s="98"/>
      <c r="I162" s="99"/>
      <c r="J162" s="105" t="str">
        <f t="shared" si="6"/>
        <v>-</v>
      </c>
      <c r="K162" s="101" t="str">
        <f>IF(SUM(F162:I162)&gt;0,AVERAGE(J156,J158,J160,J162),"-")</f>
        <v>-</v>
      </c>
      <c r="L162" s="379"/>
    </row>
    <row r="163" spans="3:4" ht="12.75">
      <c r="C163" s="6"/>
      <c r="D163" s="6"/>
    </row>
    <row r="164" spans="3:5" ht="12.75">
      <c r="C164" s="92" t="s">
        <v>86</v>
      </c>
      <c r="D164" s="93" t="s">
        <v>87</v>
      </c>
      <c r="E164" s="357" t="s">
        <v>209</v>
      </c>
    </row>
    <row r="165" spans="3:5" ht="14.25">
      <c r="C165" s="26"/>
      <c r="D165" s="93" t="s">
        <v>88</v>
      </c>
      <c r="E165" s="25" t="s">
        <v>210</v>
      </c>
    </row>
    <row r="166" spans="3:5" ht="12.75">
      <c r="C166" s="25"/>
      <c r="D166" s="93" t="s">
        <v>89</v>
      </c>
      <c r="E166" s="25" t="s">
        <v>211</v>
      </c>
    </row>
    <row r="167" spans="4:5" ht="12.75">
      <c r="D167" s="93" t="s">
        <v>90</v>
      </c>
      <c r="E167" s="25" t="s">
        <v>212</v>
      </c>
    </row>
    <row r="168" ht="12.75"/>
    <row r="169" spans="5:7" ht="12.75">
      <c r="E169" s="107" t="s">
        <v>93</v>
      </c>
      <c r="F169" s="108">
        <v>0.08</v>
      </c>
      <c r="G169" s="25" t="s">
        <v>94</v>
      </c>
    </row>
    <row r="170" spans="2:12" ht="13.5" thickBot="1">
      <c r="B170" s="296"/>
      <c r="C170" s="109"/>
      <c r="D170" s="109"/>
      <c r="E170" s="110" t="s">
        <v>95</v>
      </c>
      <c r="F170" s="111">
        <v>0.06</v>
      </c>
      <c r="G170" s="112" t="s">
        <v>94</v>
      </c>
      <c r="H170" s="109"/>
      <c r="I170" s="109"/>
      <c r="J170" s="109"/>
      <c r="K170" s="109"/>
      <c r="L170" s="301"/>
    </row>
    <row r="171" ht="13.5" thickTop="1"/>
    <row r="172" spans="2:12" ht="15.75">
      <c r="B172" s="196" t="str">
        <f>$B$4</f>
        <v>Berryessa Highlands</v>
      </c>
      <c r="C172" s="23"/>
      <c r="D172" s="23"/>
      <c r="E172" s="23"/>
      <c r="F172" s="23"/>
      <c r="G172" s="23"/>
      <c r="H172" s="23"/>
      <c r="I172" s="23"/>
      <c r="J172" s="23"/>
      <c r="K172" s="23"/>
      <c r="L172" s="298"/>
    </row>
    <row r="173" spans="2:12" ht="15.75">
      <c r="B173" s="37" t="s">
        <v>194</v>
      </c>
      <c r="C173" s="23"/>
      <c r="D173" s="24"/>
      <c r="E173" s="23"/>
      <c r="F173" s="23"/>
      <c r="G173" s="23"/>
      <c r="H173" s="23"/>
      <c r="I173" s="23"/>
      <c r="J173" s="23"/>
      <c r="K173" s="23"/>
      <c r="L173" s="298"/>
    </row>
    <row r="174" spans="2:12" ht="15.75">
      <c r="B174" s="37" t="s">
        <v>192</v>
      </c>
      <c r="C174" s="23"/>
      <c r="D174" s="24"/>
      <c r="E174" s="23"/>
      <c r="F174" s="23"/>
      <c r="G174" s="23"/>
      <c r="H174" s="23"/>
      <c r="I174" s="23"/>
      <c r="J174" s="23"/>
      <c r="K174" s="23"/>
      <c r="L174" s="298"/>
    </row>
    <row r="175" spans="3:4" ht="13.5" thickBot="1">
      <c r="C175" s="1" t="s">
        <v>73</v>
      </c>
      <c r="D175" s="315">
        <f>D151+1</f>
        <v>2022</v>
      </c>
    </row>
    <row r="176" spans="2:12" ht="12.75">
      <c r="B176" s="372" t="s">
        <v>147</v>
      </c>
      <c r="C176" s="84"/>
      <c r="D176" s="4"/>
      <c r="E176" s="84"/>
      <c r="F176" s="3"/>
      <c r="G176" s="3"/>
      <c r="H176" s="3"/>
      <c r="I176" s="4"/>
      <c r="J176" s="389" t="s">
        <v>85</v>
      </c>
      <c r="K176" s="361" t="s">
        <v>149</v>
      </c>
      <c r="L176" s="394" t="s">
        <v>148</v>
      </c>
    </row>
    <row r="177" spans="2:12" ht="12.75">
      <c r="B177" s="387"/>
      <c r="C177" s="397" t="s">
        <v>0</v>
      </c>
      <c r="D177" s="399" t="s">
        <v>42</v>
      </c>
      <c r="E177" s="90"/>
      <c r="F177" s="82" t="s">
        <v>83</v>
      </c>
      <c r="G177" s="82"/>
      <c r="H177" s="82"/>
      <c r="I177" s="85"/>
      <c r="J177" s="390"/>
      <c r="K177" s="392"/>
      <c r="L177" s="395"/>
    </row>
    <row r="178" spans="2:12" ht="13.5" thickBot="1">
      <c r="B178" s="388"/>
      <c r="C178" s="398"/>
      <c r="D178" s="400"/>
      <c r="E178" s="91" t="s">
        <v>81</v>
      </c>
      <c r="F178" s="83">
        <v>1</v>
      </c>
      <c r="G178" s="83">
        <v>2</v>
      </c>
      <c r="H178" s="83">
        <v>3</v>
      </c>
      <c r="I178" s="89">
        <v>4</v>
      </c>
      <c r="J178" s="391"/>
      <c r="K178" s="393"/>
      <c r="L178" s="396"/>
    </row>
    <row r="179" spans="2:12" ht="12.75">
      <c r="B179" s="372">
        <v>1</v>
      </c>
      <c r="C179" s="386" t="s">
        <v>22</v>
      </c>
      <c r="D179" s="376"/>
      <c r="E179" s="86" t="s">
        <v>79</v>
      </c>
      <c r="F179" s="94"/>
      <c r="G179" s="94"/>
      <c r="H179" s="94"/>
      <c r="I179" s="95"/>
      <c r="J179" s="104" t="str">
        <f aca="true" t="shared" si="7" ref="J179:J186">IF(SUM(F179:I179)&gt;0,AVERAGE(F179:I179),"-")</f>
        <v>-</v>
      </c>
      <c r="K179" s="100" t="str">
        <f>IF(SUM(F179:I179)&gt;0,AVERAGE(J157,J159,J161,J179),"-")</f>
        <v>-</v>
      </c>
      <c r="L179" s="378" t="str">
        <f>IF(K179="-","-",IF(OR(K179&gt;0.0805,K180&gt;0.0605),"No","Yes"))</f>
        <v>-</v>
      </c>
    </row>
    <row r="180" spans="2:12" ht="13.5" thickBot="1">
      <c r="B180" s="373"/>
      <c r="C180" s="384"/>
      <c r="D180" s="385"/>
      <c r="E180" s="87" t="s">
        <v>80</v>
      </c>
      <c r="F180" s="96"/>
      <c r="G180" s="96"/>
      <c r="H180" s="96"/>
      <c r="I180" s="97"/>
      <c r="J180" s="105" t="str">
        <f t="shared" si="7"/>
        <v>-</v>
      </c>
      <c r="K180" s="103" t="str">
        <f>IF(SUM(F180:I180)&gt;0,AVERAGE(J158,J160,J162,J180),"-")</f>
        <v>-</v>
      </c>
      <c r="L180" s="379"/>
    </row>
    <row r="181" spans="2:12" ht="12.75">
      <c r="B181" s="372">
        <v>2</v>
      </c>
      <c r="C181" s="383" t="s">
        <v>25</v>
      </c>
      <c r="D181" s="376"/>
      <c r="E181" s="86" t="s">
        <v>79</v>
      </c>
      <c r="F181" s="94"/>
      <c r="G181" s="94"/>
      <c r="H181" s="94"/>
      <c r="I181" s="95"/>
      <c r="J181" s="104" t="str">
        <f t="shared" si="7"/>
        <v>-</v>
      </c>
      <c r="K181" s="321" t="str">
        <f>IF(SUM(F181:I181)&gt;0,AVERAGE(J159,J161,J179,J181),"-")</f>
        <v>-</v>
      </c>
      <c r="L181" s="378" t="str">
        <f>IF(K181="-","-",IF(OR(K181&gt;0.0805,K182&gt;0.0605),"No","Yes"))</f>
        <v>-</v>
      </c>
    </row>
    <row r="182" spans="2:12" ht="13.5" thickBot="1">
      <c r="B182" s="373"/>
      <c r="C182" s="384"/>
      <c r="D182" s="385"/>
      <c r="E182" s="87" t="s">
        <v>80</v>
      </c>
      <c r="F182" s="96"/>
      <c r="G182" s="96"/>
      <c r="H182" s="96"/>
      <c r="I182" s="97"/>
      <c r="J182" s="105" t="str">
        <f t="shared" si="7"/>
        <v>-</v>
      </c>
      <c r="K182" s="103" t="str">
        <f>IF(SUM(F182:I182)&gt;0,AVERAGE(J160,J162,J180,J182),"-")</f>
        <v>-</v>
      </c>
      <c r="L182" s="379"/>
    </row>
    <row r="183" spans="2:12" ht="12.75">
      <c r="B183" s="372">
        <v>3</v>
      </c>
      <c r="C183" s="380" t="s">
        <v>28</v>
      </c>
      <c r="D183" s="376"/>
      <c r="E183" s="86" t="s">
        <v>79</v>
      </c>
      <c r="F183" s="94"/>
      <c r="G183" s="94"/>
      <c r="H183" s="94"/>
      <c r="I183" s="95"/>
      <c r="J183" s="104" t="str">
        <f t="shared" si="7"/>
        <v>-</v>
      </c>
      <c r="K183" s="100" t="str">
        <f>IF(SUM(F183:I183)&gt;0,AVERAGE(J161,J179,J181,J183),"-")</f>
        <v>-</v>
      </c>
      <c r="L183" s="378" t="str">
        <f>IF(K183="-","-",IF(OR(K183&gt;0.0805,K184&gt;0.0605),"No","Yes"))</f>
        <v>-</v>
      </c>
    </row>
    <row r="184" spans="2:12" ht="13.5" thickBot="1">
      <c r="B184" s="373"/>
      <c r="C184" s="381"/>
      <c r="D184" s="382"/>
      <c r="E184" s="87" t="s">
        <v>80</v>
      </c>
      <c r="F184" s="96"/>
      <c r="G184" s="96"/>
      <c r="H184" s="96"/>
      <c r="I184" s="97"/>
      <c r="J184" s="105" t="str">
        <f t="shared" si="7"/>
        <v>-</v>
      </c>
      <c r="K184" s="103" t="str">
        <f>IF(SUM(F184:I184)&gt;0,AVERAGE(J162,J180,J182,J184),"-")</f>
        <v>-</v>
      </c>
      <c r="L184" s="379"/>
    </row>
    <row r="185" spans="2:12" ht="12.75">
      <c r="B185" s="372">
        <v>4</v>
      </c>
      <c r="C185" s="374" t="s">
        <v>31</v>
      </c>
      <c r="D185" s="376"/>
      <c r="E185" s="86" t="s">
        <v>79</v>
      </c>
      <c r="F185" s="94"/>
      <c r="G185" s="94"/>
      <c r="H185" s="94"/>
      <c r="I185" s="95"/>
      <c r="J185" s="104" t="str">
        <f t="shared" si="7"/>
        <v>-</v>
      </c>
      <c r="K185" s="102" t="str">
        <f>IF(SUM(F185:I185)&gt;0,AVERAGE(J179,J181,J183,J185),"-")</f>
        <v>-</v>
      </c>
      <c r="L185" s="378" t="str">
        <f>IF(K185="-","-",IF(OR(K185&gt;0.0805,K186&gt;0.0605),"No","Yes"))</f>
        <v>-</v>
      </c>
    </row>
    <row r="186" spans="2:12" ht="13.5" thickBot="1">
      <c r="B186" s="373"/>
      <c r="C186" s="375"/>
      <c r="D186" s="377"/>
      <c r="E186" s="88" t="s">
        <v>80</v>
      </c>
      <c r="F186" s="98"/>
      <c r="G186" s="98"/>
      <c r="H186" s="98"/>
      <c r="I186" s="99"/>
      <c r="J186" s="105" t="str">
        <f t="shared" si="7"/>
        <v>-</v>
      </c>
      <c r="K186" s="101" t="str">
        <f>IF(SUM(F186:I186)&gt;0,AVERAGE(J180,J182,J184,J186),"-")</f>
        <v>-</v>
      </c>
      <c r="L186" s="379"/>
    </row>
    <row r="187" spans="3:4" ht="12.75">
      <c r="C187" s="6"/>
      <c r="D187" s="6"/>
    </row>
    <row r="188" spans="3:5" ht="12.75">
      <c r="C188" s="92" t="s">
        <v>86</v>
      </c>
      <c r="D188" s="93" t="s">
        <v>87</v>
      </c>
      <c r="E188" s="357" t="s">
        <v>209</v>
      </c>
    </row>
    <row r="189" spans="3:5" ht="14.25">
      <c r="C189" s="26"/>
      <c r="D189" s="93" t="s">
        <v>88</v>
      </c>
      <c r="E189" s="25" t="s">
        <v>210</v>
      </c>
    </row>
    <row r="190" spans="3:5" ht="12.75">
      <c r="C190" s="25"/>
      <c r="D190" s="93" t="s">
        <v>89</v>
      </c>
      <c r="E190" s="25" t="s">
        <v>211</v>
      </c>
    </row>
    <row r="191" spans="4:5" ht="12.75">
      <c r="D191" s="93" t="s">
        <v>90</v>
      </c>
      <c r="E191" s="25" t="s">
        <v>212</v>
      </c>
    </row>
    <row r="193" spans="5:7" ht="12.75">
      <c r="E193" s="107" t="s">
        <v>93</v>
      </c>
      <c r="F193" s="108">
        <v>0.08</v>
      </c>
      <c r="G193" s="25" t="s">
        <v>94</v>
      </c>
    </row>
    <row r="194" spans="2:12" ht="13.5" thickBot="1">
      <c r="B194" s="296"/>
      <c r="C194" s="109"/>
      <c r="D194" s="109"/>
      <c r="E194" s="110" t="s">
        <v>95</v>
      </c>
      <c r="F194" s="111">
        <v>0.06</v>
      </c>
      <c r="G194" s="112" t="s">
        <v>94</v>
      </c>
      <c r="H194" s="109"/>
      <c r="I194" s="109"/>
      <c r="J194" s="109"/>
      <c r="K194" s="109"/>
      <c r="L194" s="301"/>
    </row>
    <row r="195" ht="13.5" thickTop="1"/>
  </sheetData>
  <sheetProtection/>
  <mergeCells count="176">
    <mergeCell ref="C61:C62"/>
    <mergeCell ref="D61:D62"/>
    <mergeCell ref="D81:D82"/>
    <mergeCell ref="K56:K58"/>
    <mergeCell ref="K32:K34"/>
    <mergeCell ref="K80:K82"/>
    <mergeCell ref="J56:J58"/>
    <mergeCell ref="J80:J82"/>
    <mergeCell ref="C57:C58"/>
    <mergeCell ref="D57:D58"/>
    <mergeCell ref="D59:D60"/>
    <mergeCell ref="C63:C64"/>
    <mergeCell ref="D63:D64"/>
    <mergeCell ref="D41:D42"/>
    <mergeCell ref="C37:C38"/>
    <mergeCell ref="D37:D38"/>
    <mergeCell ref="C39:C40"/>
    <mergeCell ref="D39:D40"/>
    <mergeCell ref="K8:K10"/>
    <mergeCell ref="J8:J10"/>
    <mergeCell ref="C9:C10"/>
    <mergeCell ref="D9:D10"/>
    <mergeCell ref="C11:C12"/>
    <mergeCell ref="D11:D12"/>
    <mergeCell ref="J32:J34"/>
    <mergeCell ref="C33:C34"/>
    <mergeCell ref="D33:D34"/>
    <mergeCell ref="D85:D86"/>
    <mergeCell ref="C89:C90"/>
    <mergeCell ref="D89:D90"/>
    <mergeCell ref="C87:C88"/>
    <mergeCell ref="D87:D88"/>
    <mergeCell ref="C13:C14"/>
    <mergeCell ref="D13:D14"/>
    <mergeCell ref="C15:C16"/>
    <mergeCell ref="D15:D16"/>
    <mergeCell ref="C41:C42"/>
    <mergeCell ref="B59:B60"/>
    <mergeCell ref="B85:B86"/>
    <mergeCell ref="D17:D18"/>
    <mergeCell ref="C35:C36"/>
    <mergeCell ref="D35:D36"/>
    <mergeCell ref="C83:C84"/>
    <mergeCell ref="D83:D84"/>
    <mergeCell ref="C65:C66"/>
    <mergeCell ref="D65:D66"/>
    <mergeCell ref="C59:C60"/>
    <mergeCell ref="B41:B42"/>
    <mergeCell ref="B8:B10"/>
    <mergeCell ref="B11:B12"/>
    <mergeCell ref="B13:B14"/>
    <mergeCell ref="B15:B16"/>
    <mergeCell ref="B56:B58"/>
    <mergeCell ref="B39:B40"/>
    <mergeCell ref="B17:B18"/>
    <mergeCell ref="B35:B36"/>
    <mergeCell ref="B37:B38"/>
    <mergeCell ref="C17:C18"/>
    <mergeCell ref="B32:B34"/>
    <mergeCell ref="B61:B62"/>
    <mergeCell ref="B63:B64"/>
    <mergeCell ref="B65:B66"/>
    <mergeCell ref="B80:B82"/>
    <mergeCell ref="L8:L10"/>
    <mergeCell ref="L11:L12"/>
    <mergeCell ref="L13:L14"/>
    <mergeCell ref="L15:L16"/>
    <mergeCell ref="L17:L18"/>
    <mergeCell ref="L39:L40"/>
    <mergeCell ref="B83:B84"/>
    <mergeCell ref="L87:L88"/>
    <mergeCell ref="L89:L90"/>
    <mergeCell ref="L65:L66"/>
    <mergeCell ref="L83:L84"/>
    <mergeCell ref="L85:L86"/>
    <mergeCell ref="B87:B88"/>
    <mergeCell ref="B89:B90"/>
    <mergeCell ref="C85:C86"/>
    <mergeCell ref="C81:C82"/>
    <mergeCell ref="L32:L34"/>
    <mergeCell ref="L35:L36"/>
    <mergeCell ref="L37:L38"/>
    <mergeCell ref="L80:L82"/>
    <mergeCell ref="L56:L58"/>
    <mergeCell ref="L59:L60"/>
    <mergeCell ref="L61:L62"/>
    <mergeCell ref="L63:L64"/>
    <mergeCell ref="L41:L42"/>
    <mergeCell ref="B104:B106"/>
    <mergeCell ref="J104:J106"/>
    <mergeCell ref="K104:K106"/>
    <mergeCell ref="L104:L106"/>
    <mergeCell ref="C105:C106"/>
    <mergeCell ref="D105:D106"/>
    <mergeCell ref="B109:B110"/>
    <mergeCell ref="C109:C110"/>
    <mergeCell ref="D109:D110"/>
    <mergeCell ref="L109:L110"/>
    <mergeCell ref="B107:B108"/>
    <mergeCell ref="C107:C108"/>
    <mergeCell ref="D107:D108"/>
    <mergeCell ref="L107:L108"/>
    <mergeCell ref="B113:B114"/>
    <mergeCell ref="C113:C114"/>
    <mergeCell ref="D113:D114"/>
    <mergeCell ref="L113:L114"/>
    <mergeCell ref="B111:B112"/>
    <mergeCell ref="C111:C112"/>
    <mergeCell ref="D111:D112"/>
    <mergeCell ref="L111:L112"/>
    <mergeCell ref="B128:B130"/>
    <mergeCell ref="J128:J130"/>
    <mergeCell ref="K128:K130"/>
    <mergeCell ref="L128:L130"/>
    <mergeCell ref="C129:C130"/>
    <mergeCell ref="D129:D130"/>
    <mergeCell ref="B133:B134"/>
    <mergeCell ref="C133:C134"/>
    <mergeCell ref="D133:D134"/>
    <mergeCell ref="L133:L134"/>
    <mergeCell ref="B131:B132"/>
    <mergeCell ref="C131:C132"/>
    <mergeCell ref="D131:D132"/>
    <mergeCell ref="L131:L132"/>
    <mergeCell ref="B137:B138"/>
    <mergeCell ref="C137:C138"/>
    <mergeCell ref="D137:D138"/>
    <mergeCell ref="L137:L138"/>
    <mergeCell ref="B135:B136"/>
    <mergeCell ref="C135:C136"/>
    <mergeCell ref="D135:D136"/>
    <mergeCell ref="L135:L136"/>
    <mergeCell ref="B152:B154"/>
    <mergeCell ref="J152:J154"/>
    <mergeCell ref="K152:K154"/>
    <mergeCell ref="L152:L154"/>
    <mergeCell ref="C153:C154"/>
    <mergeCell ref="D153:D154"/>
    <mergeCell ref="B157:B158"/>
    <mergeCell ref="C157:C158"/>
    <mergeCell ref="D157:D158"/>
    <mergeCell ref="L157:L158"/>
    <mergeCell ref="B155:B156"/>
    <mergeCell ref="C155:C156"/>
    <mergeCell ref="D155:D156"/>
    <mergeCell ref="L155:L156"/>
    <mergeCell ref="B161:B162"/>
    <mergeCell ref="C161:C162"/>
    <mergeCell ref="D161:D162"/>
    <mergeCell ref="L161:L162"/>
    <mergeCell ref="B159:B160"/>
    <mergeCell ref="C159:C160"/>
    <mergeCell ref="D159:D160"/>
    <mergeCell ref="L159:L160"/>
    <mergeCell ref="B176:B178"/>
    <mergeCell ref="J176:J178"/>
    <mergeCell ref="K176:K178"/>
    <mergeCell ref="L176:L178"/>
    <mergeCell ref="C177:C178"/>
    <mergeCell ref="D177:D178"/>
    <mergeCell ref="B181:B182"/>
    <mergeCell ref="C181:C182"/>
    <mergeCell ref="D181:D182"/>
    <mergeCell ref="L181:L182"/>
    <mergeCell ref="B179:B180"/>
    <mergeCell ref="C179:C180"/>
    <mergeCell ref="D179:D180"/>
    <mergeCell ref="L179:L180"/>
    <mergeCell ref="B185:B186"/>
    <mergeCell ref="C185:C186"/>
    <mergeCell ref="D185:D186"/>
    <mergeCell ref="L185:L186"/>
    <mergeCell ref="B183:B184"/>
    <mergeCell ref="C183:C184"/>
    <mergeCell ref="D183:D184"/>
    <mergeCell ref="L183:L184"/>
  </mergeCells>
  <conditionalFormatting sqref="J35:J42 M37 M39 M41 M17 J59:J66 K59 K61 K63 K65 J11:J18 K83 K185 K85 K87 M35 K17 K41 K39 K37 K35 K89 K107 J107:J114 K109 K111 K113 K131 J131:J138 K133 K135 K137 K155 J155:J162 K157 K159 K161 K179 J179:J186 K181 K183 J83:J90">
    <cfRule type="cellIs" priority="1" dxfId="0" operator="greaterThan" stopIfTrue="1">
      <formula>0.08</formula>
    </cfRule>
  </conditionalFormatting>
  <conditionalFormatting sqref="M38 M40 M42 M18 K60 K62 K64 K66 K84 K86 K88 M36 K18 K42 K40 K38 K36 K90 K108 K110 K112 K114 K132 K134 K136 K138 K156 K158 K160 K162 K180 K182 K184 K186">
    <cfRule type="cellIs" priority="2" dxfId="0" operator="greaterThan" stopIfTrue="1">
      <formula>0.06</formula>
    </cfRule>
  </conditionalFormatting>
  <conditionalFormatting sqref="K13:M13 K15:M15 K11:M11">
    <cfRule type="cellIs" priority="3" dxfId="0" operator="lessThan" stopIfTrue="1">
      <formula>0.995</formula>
    </cfRule>
  </conditionalFormatting>
  <dataValidations count="1">
    <dataValidation type="whole" allowBlank="1" showInputMessage="1" showErrorMessage="1" sqref="D35 D37 D39 D41 D179 D181 D183 D185 D11 D13 D15 D17 D59 D61 D63 D65 D107 D109 D111 D113 D131 D133 D135 D137 D155 D157 D159 D161 D83 D85 D87 D89">
      <formula1>1</formula1>
      <formula2>31</formula2>
    </dataValidation>
  </dataValidations>
  <printOptions horizontalCentered="1"/>
  <pageMargins left="0.75" right="0.75" top="1" bottom="1" header="0.5" footer="0.5"/>
  <pageSetup fitToHeight="1" fitToWidth="1" horizontalDpi="600" verticalDpi="600" orientation="portrait" scale="77" r:id="rId3"/>
  <headerFooter alignWithMargins="0">
    <oddFooter>&amp;L&amp;F&amp;C&amp;A&amp;RPrinted &amp;D</oddFooter>
  </headerFooter>
  <legacyDrawing r:id="rId2"/>
</worksheet>
</file>

<file path=xl/worksheets/sheet5.xml><?xml version="1.0" encoding="utf-8"?>
<worksheet xmlns="http://schemas.openxmlformats.org/spreadsheetml/2006/main" xmlns:r="http://schemas.openxmlformats.org/officeDocument/2006/relationships">
  <sheetPr codeName="Sheet10">
    <pageSetUpPr fitToPage="1"/>
  </sheetPr>
  <dimension ref="B3:R67"/>
  <sheetViews>
    <sheetView showGridLines="0" showRowColHeaders="0" zoomScale="90" zoomScaleNormal="90" zoomScalePageLayoutView="0" workbookViewId="0" topLeftCell="A4">
      <selection activeCell="C43" sqref="C43:C44"/>
    </sheetView>
  </sheetViews>
  <sheetFormatPr defaultColWidth="9.140625" defaultRowHeight="12.75"/>
  <cols>
    <col min="1" max="1" width="3.8515625" style="0" customWidth="1"/>
    <col min="2" max="2" width="12.00390625" style="1" customWidth="1"/>
    <col min="3" max="3" width="9.7109375" style="1" customWidth="1"/>
    <col min="4" max="4" width="10.421875" style="1" customWidth="1"/>
    <col min="5" max="5" width="16.7109375" style="1" customWidth="1"/>
    <col min="6" max="6" width="15.7109375" style="1" customWidth="1"/>
    <col min="7" max="7" width="9.7109375" style="1" customWidth="1"/>
    <col min="8" max="8" width="10.421875" style="1" customWidth="1"/>
    <col min="9" max="9" width="16.7109375" style="1" customWidth="1"/>
    <col min="10" max="10" width="15.7109375" style="1" customWidth="1"/>
    <col min="11" max="11" width="8.7109375" style="1" customWidth="1"/>
    <col min="12" max="12" width="10.421875" style="1" customWidth="1"/>
    <col min="13" max="14" width="15.7109375" style="1" customWidth="1"/>
    <col min="15" max="15" width="8.7109375" style="1" customWidth="1"/>
    <col min="16" max="16" width="10.421875" style="1" customWidth="1"/>
    <col min="17" max="18" width="15.7109375" style="1" customWidth="1"/>
  </cols>
  <sheetData>
    <row r="1" ht="12.75"/>
    <row r="2" ht="12.75"/>
    <row r="3" spans="2:18" ht="15.75">
      <c r="B3" s="37" t="s">
        <v>208</v>
      </c>
      <c r="C3" s="23"/>
      <c r="D3" s="23"/>
      <c r="E3" s="23"/>
      <c r="F3" s="23"/>
      <c r="G3" s="23"/>
      <c r="H3" s="23"/>
      <c r="I3" s="23"/>
      <c r="J3" s="23"/>
      <c r="K3" s="23" t="s">
        <v>145</v>
      </c>
      <c r="L3" s="23"/>
      <c r="M3" s="23"/>
      <c r="N3" s="23"/>
      <c r="O3" s="23"/>
      <c r="P3" s="23"/>
      <c r="Q3" s="23"/>
      <c r="R3" s="23"/>
    </row>
    <row r="4" spans="2:18" ht="15.75">
      <c r="B4" s="24" t="s">
        <v>103</v>
      </c>
      <c r="C4" s="24"/>
      <c r="D4" s="23"/>
      <c r="E4" s="23"/>
      <c r="F4" s="23"/>
      <c r="G4" s="23"/>
      <c r="H4" s="23"/>
      <c r="I4" s="23"/>
      <c r="J4" s="23"/>
      <c r="K4" s="23" t="s">
        <v>145</v>
      </c>
      <c r="L4" s="23"/>
      <c r="M4" s="23"/>
      <c r="N4" s="23"/>
      <c r="O4" s="23"/>
      <c r="P4" s="23"/>
      <c r="Q4" s="23"/>
      <c r="R4" s="23"/>
    </row>
    <row r="5" ht="13.5" thickBot="1"/>
    <row r="6" spans="2:10" ht="13.5" thickBot="1">
      <c r="B6" s="118"/>
      <c r="C6" s="121" t="s">
        <v>214</v>
      </c>
      <c r="D6" s="122"/>
      <c r="E6" s="123"/>
      <c r="F6" s="123"/>
      <c r="G6" s="121" t="s">
        <v>215</v>
      </c>
      <c r="H6" s="122"/>
      <c r="I6" s="123"/>
      <c r="J6" s="122"/>
    </row>
    <row r="7" spans="2:10" ht="12.75" customHeight="1">
      <c r="B7" s="119" t="s">
        <v>0</v>
      </c>
      <c r="C7" s="403" t="s">
        <v>101</v>
      </c>
      <c r="D7" s="404" t="s">
        <v>102</v>
      </c>
      <c r="E7" s="406" t="s">
        <v>100</v>
      </c>
      <c r="F7" s="394" t="s">
        <v>150</v>
      </c>
      <c r="G7" s="403" t="s">
        <v>101</v>
      </c>
      <c r="H7" s="404" t="s">
        <v>102</v>
      </c>
      <c r="I7" s="406" t="s">
        <v>100</v>
      </c>
      <c r="J7" s="394" t="s">
        <v>150</v>
      </c>
    </row>
    <row r="8" spans="2:10" ht="13.5" thickBot="1">
      <c r="B8" s="120"/>
      <c r="C8" s="373"/>
      <c r="D8" s="405"/>
      <c r="E8" s="407"/>
      <c r="F8" s="396"/>
      <c r="G8" s="373"/>
      <c r="H8" s="405"/>
      <c r="I8" s="407"/>
      <c r="J8" s="396"/>
    </row>
    <row r="9" spans="2:10" ht="12.75">
      <c r="B9" s="57" t="s">
        <v>20</v>
      </c>
      <c r="C9" s="124"/>
      <c r="D9" s="129"/>
      <c r="E9" s="136"/>
      <c r="F9" s="378"/>
      <c r="G9" s="124"/>
      <c r="H9" s="129"/>
      <c r="I9" s="136"/>
      <c r="J9" s="378" t="str">
        <f>IF(I11="-","-",IF(I11&lt;4.05,"No","Yes"))</f>
        <v>-</v>
      </c>
    </row>
    <row r="10" spans="2:10" ht="12.75">
      <c r="B10" s="58" t="s">
        <v>21</v>
      </c>
      <c r="C10" s="125"/>
      <c r="D10" s="130"/>
      <c r="E10" s="137"/>
      <c r="F10" s="395"/>
      <c r="G10" s="125"/>
      <c r="H10" s="130"/>
      <c r="I10" s="137"/>
      <c r="J10" s="395"/>
    </row>
    <row r="11" spans="2:10" ht="12.75" customHeight="1" thickBot="1">
      <c r="B11" s="59" t="s">
        <v>22</v>
      </c>
      <c r="C11" s="126"/>
      <c r="D11" s="131"/>
      <c r="E11" s="141" t="s">
        <v>36</v>
      </c>
      <c r="F11" s="396"/>
      <c r="G11" s="126"/>
      <c r="H11" s="131"/>
      <c r="I11" s="138" t="str">
        <f>IF(SUM(H9:H11)&gt;0,AVERAGE(D12:D20,H9:H11),"-")</f>
        <v>-</v>
      </c>
      <c r="J11" s="396"/>
    </row>
    <row r="12" spans="2:10" ht="12.75">
      <c r="B12" s="60" t="s">
        <v>23</v>
      </c>
      <c r="C12" s="124"/>
      <c r="D12" s="132"/>
      <c r="E12" s="136"/>
      <c r="F12" s="378"/>
      <c r="G12" s="124"/>
      <c r="H12" s="132"/>
      <c r="I12" s="136"/>
      <c r="J12" s="378" t="str">
        <f>IF(I14="-","-",IF(I14&lt;4.05,"No","Yes"))</f>
        <v>-</v>
      </c>
    </row>
    <row r="13" spans="2:10" ht="12.75">
      <c r="B13" s="61" t="s">
        <v>24</v>
      </c>
      <c r="C13" s="125"/>
      <c r="D13" s="130"/>
      <c r="E13" s="137"/>
      <c r="F13" s="395"/>
      <c r="G13" s="125"/>
      <c r="H13" s="130"/>
      <c r="I13" s="137"/>
      <c r="J13" s="395"/>
    </row>
    <row r="14" spans="2:10" ht="13.5" thickBot="1">
      <c r="B14" s="62" t="s">
        <v>25</v>
      </c>
      <c r="C14" s="126"/>
      <c r="D14" s="131"/>
      <c r="E14" s="141" t="s">
        <v>36</v>
      </c>
      <c r="F14" s="396"/>
      <c r="G14" s="126"/>
      <c r="H14" s="131"/>
      <c r="I14" s="138" t="str">
        <f>IF(SUM(H12:H14)&gt;0,AVERAGE(D15:D20,H9:H14),"-")</f>
        <v>-</v>
      </c>
      <c r="J14" s="396"/>
    </row>
    <row r="15" spans="2:10" ht="12.75">
      <c r="B15" s="63" t="s">
        <v>26</v>
      </c>
      <c r="C15" s="124"/>
      <c r="D15" s="132"/>
      <c r="E15" s="136"/>
      <c r="F15" s="378"/>
      <c r="G15" s="124"/>
      <c r="H15" s="132"/>
      <c r="I15" s="136"/>
      <c r="J15" s="378" t="str">
        <f>IF(I17="-","-",IF(I17&lt;4.05,"No","Yes"))</f>
        <v>-</v>
      </c>
    </row>
    <row r="16" spans="2:10" ht="12.75" customHeight="1">
      <c r="B16" s="64" t="s">
        <v>27</v>
      </c>
      <c r="C16" s="125"/>
      <c r="D16" s="130"/>
      <c r="E16" s="137"/>
      <c r="F16" s="395"/>
      <c r="G16" s="125"/>
      <c r="H16" s="130"/>
      <c r="I16" s="137"/>
      <c r="J16" s="395"/>
    </row>
    <row r="17" spans="2:10" ht="13.5" thickBot="1">
      <c r="B17" s="65" t="s">
        <v>28</v>
      </c>
      <c r="C17" s="126"/>
      <c r="D17" s="131"/>
      <c r="E17" s="141" t="s">
        <v>36</v>
      </c>
      <c r="F17" s="396"/>
      <c r="G17" s="126"/>
      <c r="H17" s="131"/>
      <c r="I17" s="138" t="str">
        <f>IF(SUM(H15:H17)&gt;0,AVERAGE(E18:E20,H9:H17),"-")</f>
        <v>-</v>
      </c>
      <c r="J17" s="396"/>
    </row>
    <row r="18" spans="2:10" ht="12.75">
      <c r="B18" s="66" t="s">
        <v>29</v>
      </c>
      <c r="C18" s="127"/>
      <c r="D18" s="133"/>
      <c r="E18" s="139"/>
      <c r="F18" s="378" t="str">
        <f>IF(E20="-","-",IF(E20&lt;4.05,"No","Yes"))</f>
        <v>-</v>
      </c>
      <c r="G18" s="127"/>
      <c r="H18" s="133"/>
      <c r="I18" s="139"/>
      <c r="J18" s="378" t="str">
        <f>IF(I20="-","-",IF(I20&lt;4.05,"No","Yes"))</f>
        <v>-</v>
      </c>
    </row>
    <row r="19" spans="2:10" ht="12.75">
      <c r="B19" s="67" t="s">
        <v>30</v>
      </c>
      <c r="C19" s="125"/>
      <c r="D19" s="130"/>
      <c r="E19" s="137"/>
      <c r="F19" s="395"/>
      <c r="G19" s="125"/>
      <c r="H19" s="130"/>
      <c r="I19" s="137"/>
      <c r="J19" s="395"/>
    </row>
    <row r="20" spans="2:10" ht="13.5" thickBot="1">
      <c r="B20" s="68" t="s">
        <v>31</v>
      </c>
      <c r="C20" s="126"/>
      <c r="D20" s="134"/>
      <c r="E20" s="215" t="str">
        <f>IF(SUM(D18:D20)&gt;0,AVERAGE(D9:D20),"-")</f>
        <v>-</v>
      </c>
      <c r="F20" s="396"/>
      <c r="G20" s="126"/>
      <c r="H20" s="134"/>
      <c r="I20" s="140" t="str">
        <f>IF(SUM(H18:H20)&gt;0,AVERAGE(H9:H20),"-")</f>
        <v>-</v>
      </c>
      <c r="J20" s="396"/>
    </row>
    <row r="21" spans="2:6" ht="12.75">
      <c r="B21" s="6"/>
      <c r="C21" s="6"/>
      <c r="F21" s="6"/>
    </row>
    <row r="22" ht="6" customHeight="1"/>
    <row r="23" spans="2:18" ht="11.25" customHeight="1" thickBot="1">
      <c r="B23" s="6"/>
      <c r="C23" s="6"/>
      <c r="D23" s="6"/>
      <c r="E23" s="6"/>
      <c r="F23" s="6"/>
      <c r="G23" s="6"/>
      <c r="H23" s="6"/>
      <c r="I23" s="6"/>
      <c r="J23" s="6"/>
      <c r="K23" s="6"/>
      <c r="L23" s="6"/>
      <c r="M23" s="6"/>
      <c r="N23" s="6"/>
      <c r="O23" s="6"/>
      <c r="P23" s="6"/>
      <c r="Q23" s="6"/>
      <c r="R23" s="6"/>
    </row>
    <row r="24" spans="2:18" s="115" customFormat="1" ht="13.5" thickBot="1">
      <c r="B24" s="118"/>
      <c r="C24" s="121" t="s">
        <v>216</v>
      </c>
      <c r="D24" s="122"/>
      <c r="E24" s="123"/>
      <c r="F24" s="122"/>
      <c r="G24" s="121" t="s">
        <v>217</v>
      </c>
      <c r="H24" s="122"/>
      <c r="I24" s="123"/>
      <c r="J24" s="295"/>
      <c r="K24" s="114" t="s">
        <v>145</v>
      </c>
      <c r="L24" s="114"/>
      <c r="M24" s="114"/>
      <c r="N24" s="114"/>
      <c r="O24" s="114"/>
      <c r="P24" s="114"/>
      <c r="Q24" s="114"/>
      <c r="R24" s="114"/>
    </row>
    <row r="25" spans="2:18" s="115" customFormat="1" ht="12.75">
      <c r="B25" s="119" t="s">
        <v>0</v>
      </c>
      <c r="C25" s="403" t="s">
        <v>101</v>
      </c>
      <c r="D25" s="404" t="s">
        <v>102</v>
      </c>
      <c r="E25" s="406" t="s">
        <v>100</v>
      </c>
      <c r="F25" s="394" t="s">
        <v>150</v>
      </c>
      <c r="G25" s="403" t="s">
        <v>101</v>
      </c>
      <c r="H25" s="404" t="s">
        <v>102</v>
      </c>
      <c r="I25" s="406" t="s">
        <v>100</v>
      </c>
      <c r="J25" s="394" t="s">
        <v>150</v>
      </c>
      <c r="K25" s="114"/>
      <c r="L25" s="114"/>
      <c r="M25" s="114"/>
      <c r="N25" s="114"/>
      <c r="O25" s="114"/>
      <c r="P25" s="114"/>
      <c r="Q25" s="114"/>
      <c r="R25" s="114"/>
    </row>
    <row r="26" spans="2:18" s="115" customFormat="1" ht="13.5" thickBot="1">
      <c r="B26" s="120"/>
      <c r="C26" s="373"/>
      <c r="D26" s="405"/>
      <c r="E26" s="407"/>
      <c r="F26" s="396"/>
      <c r="G26" s="373"/>
      <c r="H26" s="405"/>
      <c r="I26" s="407"/>
      <c r="J26" s="396"/>
      <c r="K26" s="114"/>
      <c r="L26" s="114"/>
      <c r="M26" s="114"/>
      <c r="N26" s="114"/>
      <c r="O26" s="114"/>
      <c r="P26" s="114"/>
      <c r="Q26" s="114"/>
      <c r="R26" s="114"/>
    </row>
    <row r="27" spans="2:18" s="115" customFormat="1" ht="12.75">
      <c r="B27" s="57" t="s">
        <v>20</v>
      </c>
      <c r="C27" s="124"/>
      <c r="D27" s="129"/>
      <c r="E27" s="136"/>
      <c r="F27" s="378" t="str">
        <f>IF(E29="-","-",IF(E29&lt;4.05,"No","Yes"))</f>
        <v>-</v>
      </c>
      <c r="G27" s="124"/>
      <c r="H27" s="129"/>
      <c r="I27" s="136"/>
      <c r="J27" s="378" t="str">
        <f>IF(I29="-","-",IF(I29&lt;4.05,"No","Yes"))</f>
        <v>-</v>
      </c>
      <c r="K27" s="19"/>
      <c r="L27" s="19"/>
      <c r="M27" s="19"/>
      <c r="N27" s="19"/>
      <c r="O27" s="19"/>
      <c r="P27" s="19"/>
      <c r="Q27" s="19"/>
      <c r="R27" s="19"/>
    </row>
    <row r="28" spans="2:18" s="115" customFormat="1" ht="12.75">
      <c r="B28" s="58" t="s">
        <v>21</v>
      </c>
      <c r="C28" s="125"/>
      <c r="D28" s="130"/>
      <c r="E28" s="137"/>
      <c r="F28" s="395"/>
      <c r="G28" s="125"/>
      <c r="H28" s="130"/>
      <c r="I28" s="137"/>
      <c r="J28" s="395"/>
      <c r="K28" s="19"/>
      <c r="L28" s="19"/>
      <c r="M28" s="19"/>
      <c r="N28" s="19"/>
      <c r="O28" s="19"/>
      <c r="P28" s="19"/>
      <c r="Q28" s="19"/>
      <c r="R28" s="19"/>
    </row>
    <row r="29" spans="2:18" s="115" customFormat="1" ht="13.5" thickBot="1">
      <c r="B29" s="59" t="s">
        <v>22</v>
      </c>
      <c r="C29" s="126"/>
      <c r="D29" s="131"/>
      <c r="E29" s="138" t="str">
        <f>IF(SUM(D27:D29)&gt;0,AVERAGE(H12:H20,D27:D29),"-")</f>
        <v>-</v>
      </c>
      <c r="F29" s="396"/>
      <c r="G29" s="126"/>
      <c r="H29" s="131"/>
      <c r="I29" s="138" t="str">
        <f>IF(SUM(H27:H29)&gt;0,AVERAGE(D30:D38,H27:H29),"-")</f>
        <v>-</v>
      </c>
      <c r="J29" s="396"/>
      <c r="K29" s="114"/>
      <c r="L29" s="114"/>
      <c r="M29" s="114"/>
      <c r="N29" s="114"/>
      <c r="O29" s="114"/>
      <c r="P29" s="114"/>
      <c r="Q29" s="114"/>
      <c r="R29" s="114"/>
    </row>
    <row r="30" spans="2:18" s="115" customFormat="1" ht="12.75">
      <c r="B30" s="60" t="s">
        <v>23</v>
      </c>
      <c r="C30" s="124"/>
      <c r="D30" s="132"/>
      <c r="E30" s="136"/>
      <c r="F30" s="378" t="str">
        <f>IF(E32="-","-",IF(E32&lt;4.05,"No","Yes"))</f>
        <v>-</v>
      </c>
      <c r="G30" s="124"/>
      <c r="H30" s="132"/>
      <c r="I30" s="136"/>
      <c r="J30" s="378" t="str">
        <f>IF(I32="-","-",IF(I32&lt;4.05,"No","Yes"))</f>
        <v>-</v>
      </c>
      <c r="K30" s="19"/>
      <c r="L30" s="19"/>
      <c r="M30" s="19"/>
      <c r="N30" s="19"/>
      <c r="O30" s="19"/>
      <c r="P30" s="19"/>
      <c r="Q30" s="19"/>
      <c r="R30" s="19"/>
    </row>
    <row r="31" spans="2:18" s="115" customFormat="1" ht="12.75">
      <c r="B31" s="61" t="s">
        <v>24</v>
      </c>
      <c r="C31" s="125"/>
      <c r="D31" s="130"/>
      <c r="E31" s="137"/>
      <c r="F31" s="395"/>
      <c r="G31" s="125"/>
      <c r="H31" s="130"/>
      <c r="I31" s="137"/>
      <c r="J31" s="395"/>
      <c r="K31" s="117"/>
      <c r="L31" s="117"/>
      <c r="M31" s="117"/>
      <c r="N31" s="117"/>
      <c r="O31" s="117"/>
      <c r="P31" s="117"/>
      <c r="Q31" s="117"/>
      <c r="R31" s="117"/>
    </row>
    <row r="32" spans="2:18" s="115" customFormat="1" ht="13.5" thickBot="1">
      <c r="B32" s="62" t="s">
        <v>25</v>
      </c>
      <c r="C32" s="126"/>
      <c r="D32" s="131"/>
      <c r="E32" s="138" t="str">
        <f>IF(SUM(D30:D32)&gt;0,AVERAGE(H15:H20,D27:D32),"-")</f>
        <v>-</v>
      </c>
      <c r="F32" s="396"/>
      <c r="G32" s="126"/>
      <c r="H32" s="131"/>
      <c r="I32" s="138" t="str">
        <f>IF(SUM(H30:H32)&gt;0,AVERAGE(D33:D38,H27:H32),"-")</f>
        <v>-</v>
      </c>
      <c r="J32" s="396"/>
      <c r="K32" s="117"/>
      <c r="L32" s="117"/>
      <c r="M32" s="117"/>
      <c r="N32" s="117"/>
      <c r="O32" s="117"/>
      <c r="P32" s="117"/>
      <c r="Q32" s="117"/>
      <c r="R32" s="117"/>
    </row>
    <row r="33" spans="2:18" s="115" customFormat="1" ht="12.75" customHeight="1">
      <c r="B33" s="63" t="s">
        <v>26</v>
      </c>
      <c r="C33" s="124"/>
      <c r="D33" s="132"/>
      <c r="E33" s="136"/>
      <c r="F33" s="378" t="str">
        <f>IF(E35="-","-",IF(E35&lt;4.05,"No","Yes"))</f>
        <v>-</v>
      </c>
      <c r="G33" s="124"/>
      <c r="H33" s="132"/>
      <c r="I33" s="136"/>
      <c r="J33" s="378" t="str">
        <f>IF(I35="-","-",IF(I35&lt;4.05,"No","Yes"))</f>
        <v>-</v>
      </c>
      <c r="K33" s="117"/>
      <c r="L33" s="117"/>
      <c r="M33" s="117"/>
      <c r="N33" s="117"/>
      <c r="O33" s="117"/>
      <c r="P33" s="117"/>
      <c r="Q33" s="117"/>
      <c r="R33" s="117"/>
    </row>
    <row r="34" spans="2:18" s="115" customFormat="1" ht="12.75">
      <c r="B34" s="64" t="s">
        <v>27</v>
      </c>
      <c r="C34" s="125"/>
      <c r="D34" s="130"/>
      <c r="E34" s="137"/>
      <c r="F34" s="395"/>
      <c r="G34" s="125"/>
      <c r="H34" s="130"/>
      <c r="I34" s="137"/>
      <c r="J34" s="395"/>
      <c r="K34" s="117"/>
      <c r="L34" s="117"/>
      <c r="M34" s="117"/>
      <c r="N34" s="117"/>
      <c r="O34" s="117"/>
      <c r="P34" s="117"/>
      <c r="Q34" s="117"/>
      <c r="R34" s="117"/>
    </row>
    <row r="35" spans="2:18" s="115" customFormat="1" ht="12.75" customHeight="1" thickBot="1">
      <c r="B35" s="65" t="s">
        <v>28</v>
      </c>
      <c r="C35" s="126"/>
      <c r="D35" s="131"/>
      <c r="E35" s="138" t="str">
        <f>IF(SUM(D33:D35)&gt;0,AVERAGE(I18:I20,D27:D35),"-")</f>
        <v>-</v>
      </c>
      <c r="F35" s="396"/>
      <c r="G35" s="126"/>
      <c r="H35" s="131"/>
      <c r="I35" s="138" t="str">
        <f>IF(SUM(H33:H35)&gt;0,AVERAGE(E36:E38,H27:H35),"-")</f>
        <v>-</v>
      </c>
      <c r="J35" s="396"/>
      <c r="K35" s="117"/>
      <c r="L35" s="117"/>
      <c r="M35" s="117"/>
      <c r="N35" s="117"/>
      <c r="O35" s="117"/>
      <c r="P35" s="117"/>
      <c r="Q35" s="117"/>
      <c r="R35" s="117"/>
    </row>
    <row r="36" spans="2:18" s="115" customFormat="1" ht="12.75">
      <c r="B36" s="66" t="s">
        <v>29</v>
      </c>
      <c r="C36" s="127"/>
      <c r="D36" s="133"/>
      <c r="E36" s="139"/>
      <c r="F36" s="378" t="str">
        <f>IF(E38="-","-",IF(E38&lt;4.05,"No","Yes"))</f>
        <v>-</v>
      </c>
      <c r="G36" s="127"/>
      <c r="H36" s="133"/>
      <c r="I36" s="139"/>
      <c r="J36" s="378" t="str">
        <f>IF(I38="-","-",IF(I38&lt;4.05,"No","Yes"))</f>
        <v>-</v>
      </c>
      <c r="K36" s="117"/>
      <c r="L36" s="117"/>
      <c r="M36" s="117"/>
      <c r="N36" s="117"/>
      <c r="O36" s="117"/>
      <c r="P36" s="117"/>
      <c r="Q36" s="117"/>
      <c r="R36" s="117"/>
    </row>
    <row r="37" spans="2:18" s="115" customFormat="1" ht="13.5" thickBot="1">
      <c r="B37" s="67" t="s">
        <v>30</v>
      </c>
      <c r="C37" s="125"/>
      <c r="D37" s="130"/>
      <c r="E37" s="137"/>
      <c r="F37" s="395"/>
      <c r="G37" s="125"/>
      <c r="H37" s="356"/>
      <c r="I37" s="137"/>
      <c r="J37" s="395"/>
      <c r="K37" s="117"/>
      <c r="L37" s="117"/>
      <c r="M37" s="117"/>
      <c r="N37" s="117"/>
      <c r="O37" s="117"/>
      <c r="P37" s="117"/>
      <c r="Q37" s="117"/>
      <c r="R37" s="117"/>
    </row>
    <row r="38" spans="2:18" s="115" customFormat="1" ht="13.5" thickBot="1">
      <c r="B38" s="68" t="s">
        <v>31</v>
      </c>
      <c r="C38" s="126"/>
      <c r="D38" s="134"/>
      <c r="E38" s="140" t="str">
        <f>IF(SUM(D36:D38)&gt;0,AVERAGE(D27:D38),"-")</f>
        <v>-</v>
      </c>
      <c r="F38" s="396"/>
      <c r="G38" s="126"/>
      <c r="H38" s="134"/>
      <c r="I38" s="140" t="str">
        <f>IF(SUM(H36:H38)&gt;0,AVERAGE(H27:H38),"-")</f>
        <v>-</v>
      </c>
      <c r="J38" s="396"/>
      <c r="K38" s="117"/>
      <c r="L38" s="117"/>
      <c r="M38" s="117"/>
      <c r="N38" s="117"/>
      <c r="O38" s="117"/>
      <c r="P38" s="117"/>
      <c r="Q38" s="117"/>
      <c r="R38" s="117"/>
    </row>
    <row r="39" spans="2:18" s="115" customFormat="1" ht="12.75">
      <c r="B39" s="6"/>
      <c r="C39" s="6"/>
      <c r="D39" s="1"/>
      <c r="E39" s="1"/>
      <c r="F39" s="6"/>
      <c r="G39" s="1"/>
      <c r="H39" s="1"/>
      <c r="I39" s="1"/>
      <c r="J39" s="1"/>
      <c r="K39" s="19"/>
      <c r="L39" s="19"/>
      <c r="M39" s="19"/>
      <c r="N39" s="19"/>
      <c r="O39" s="19"/>
      <c r="P39" s="19"/>
      <c r="Q39" s="19"/>
      <c r="R39" s="19"/>
    </row>
    <row r="40" spans="2:18" s="115" customFormat="1" ht="12.75">
      <c r="B40" s="1"/>
      <c r="C40" s="1"/>
      <c r="D40" s="1"/>
      <c r="E40" s="1"/>
      <c r="F40" s="1"/>
      <c r="G40" s="1"/>
      <c r="H40" s="1"/>
      <c r="I40" s="1"/>
      <c r="J40" s="1"/>
      <c r="K40" s="19"/>
      <c r="L40" s="19"/>
      <c r="M40" s="19"/>
      <c r="N40" s="19"/>
      <c r="O40" s="19"/>
      <c r="P40" s="19"/>
      <c r="Q40" s="19"/>
      <c r="R40" s="19"/>
    </row>
    <row r="41" spans="2:18" s="115" customFormat="1" ht="13.5" thickBot="1">
      <c r="B41" s="6"/>
      <c r="C41" s="6"/>
      <c r="D41" s="6"/>
      <c r="E41" s="6"/>
      <c r="F41" s="6"/>
      <c r="G41" s="6"/>
      <c r="H41" s="6"/>
      <c r="I41" s="6"/>
      <c r="J41" s="6"/>
      <c r="K41" s="19"/>
      <c r="L41" s="19"/>
      <c r="M41" s="19"/>
      <c r="N41" s="19"/>
      <c r="O41" s="19"/>
      <c r="P41" s="19"/>
      <c r="Q41" s="19"/>
      <c r="R41" s="19"/>
    </row>
    <row r="42" spans="2:18" s="115" customFormat="1" ht="13.5" thickBot="1">
      <c r="B42" s="118"/>
      <c r="C42" s="121" t="s">
        <v>218</v>
      </c>
      <c r="D42" s="122"/>
      <c r="E42" s="123"/>
      <c r="F42" s="122"/>
      <c r="G42" s="121" t="s">
        <v>219</v>
      </c>
      <c r="H42" s="122"/>
      <c r="I42" s="123"/>
      <c r="J42" s="295"/>
      <c r="K42" s="114" t="s">
        <v>145</v>
      </c>
      <c r="L42" s="114"/>
      <c r="M42" s="114"/>
      <c r="N42" s="114"/>
      <c r="O42" s="114"/>
      <c r="P42" s="114"/>
      <c r="Q42" s="114"/>
      <c r="R42" s="114"/>
    </row>
    <row r="43" spans="2:18" s="115" customFormat="1" ht="12.75">
      <c r="B43" s="119" t="s">
        <v>0</v>
      </c>
      <c r="C43" s="403" t="s">
        <v>101</v>
      </c>
      <c r="D43" s="404" t="s">
        <v>102</v>
      </c>
      <c r="E43" s="406" t="s">
        <v>100</v>
      </c>
      <c r="F43" s="394" t="s">
        <v>150</v>
      </c>
      <c r="G43" s="403" t="s">
        <v>101</v>
      </c>
      <c r="H43" s="404" t="s">
        <v>102</v>
      </c>
      <c r="I43" s="406" t="s">
        <v>100</v>
      </c>
      <c r="J43" s="394" t="s">
        <v>150</v>
      </c>
      <c r="K43" s="114"/>
      <c r="L43" s="114"/>
      <c r="M43" s="114"/>
      <c r="N43" s="114"/>
      <c r="O43" s="114"/>
      <c r="P43" s="114"/>
      <c r="Q43" s="114"/>
      <c r="R43" s="114"/>
    </row>
    <row r="44" spans="2:18" s="115" customFormat="1" ht="13.5" thickBot="1">
      <c r="B44" s="120"/>
      <c r="C44" s="373"/>
      <c r="D44" s="405"/>
      <c r="E44" s="407"/>
      <c r="F44" s="396"/>
      <c r="G44" s="373"/>
      <c r="H44" s="405"/>
      <c r="I44" s="407"/>
      <c r="J44" s="396"/>
      <c r="K44" s="114"/>
      <c r="L44" s="114"/>
      <c r="M44" s="114"/>
      <c r="N44" s="114"/>
      <c r="O44" s="114"/>
      <c r="P44" s="114"/>
      <c r="Q44" s="114"/>
      <c r="R44" s="114"/>
    </row>
    <row r="45" spans="2:18" s="115" customFormat="1" ht="12.75">
      <c r="B45" s="57" t="s">
        <v>20</v>
      </c>
      <c r="C45" s="124"/>
      <c r="D45" s="129"/>
      <c r="E45" s="136"/>
      <c r="F45" s="378" t="str">
        <f>IF(E47="-","-",IF(E47&lt;4.05,"No","Yes"))</f>
        <v>-</v>
      </c>
      <c r="G45" s="124"/>
      <c r="H45" s="129"/>
      <c r="I45" s="136"/>
      <c r="J45" s="378" t="str">
        <f>IF(I47="-","-",IF(I47&lt;4.05,"No","Yes"))</f>
        <v>-</v>
      </c>
      <c r="K45" s="19"/>
      <c r="L45" s="19"/>
      <c r="M45" s="19"/>
      <c r="N45" s="19"/>
      <c r="O45" s="19"/>
      <c r="P45" s="19"/>
      <c r="Q45" s="19"/>
      <c r="R45" s="19"/>
    </row>
    <row r="46" spans="2:18" s="115" customFormat="1" ht="12.75">
      <c r="B46" s="58" t="s">
        <v>21</v>
      </c>
      <c r="C46" s="125"/>
      <c r="D46" s="130"/>
      <c r="E46" s="137"/>
      <c r="F46" s="395"/>
      <c r="G46" s="125"/>
      <c r="H46" s="130"/>
      <c r="I46" s="137"/>
      <c r="J46" s="395"/>
      <c r="K46" s="19"/>
      <c r="L46" s="19"/>
      <c r="M46" s="19"/>
      <c r="N46" s="19"/>
      <c r="O46" s="19"/>
      <c r="P46" s="19"/>
      <c r="Q46" s="19"/>
      <c r="R46" s="19"/>
    </row>
    <row r="47" spans="2:18" s="115" customFormat="1" ht="13.5" thickBot="1">
      <c r="B47" s="59" t="s">
        <v>22</v>
      </c>
      <c r="C47" s="126"/>
      <c r="D47" s="131"/>
      <c r="E47" s="138" t="str">
        <f>IF(SUM(D45:D47)&gt;0,AVERAGE(H30:H38,D45:D47),"-")</f>
        <v>-</v>
      </c>
      <c r="F47" s="396"/>
      <c r="G47" s="126"/>
      <c r="H47" s="131"/>
      <c r="I47" s="138" t="str">
        <f>IF(SUM(H45:H47)&gt;0,AVERAGE(D48:D56,H45:H47),"-")</f>
        <v>-</v>
      </c>
      <c r="J47" s="396"/>
      <c r="K47" s="114"/>
      <c r="L47" s="114"/>
      <c r="M47" s="114"/>
      <c r="N47" s="114"/>
      <c r="O47" s="114"/>
      <c r="P47" s="114"/>
      <c r="Q47" s="114"/>
      <c r="R47" s="114"/>
    </row>
    <row r="48" spans="2:18" s="115" customFormat="1" ht="12.75">
      <c r="B48" s="60" t="s">
        <v>23</v>
      </c>
      <c r="C48" s="124"/>
      <c r="D48" s="132"/>
      <c r="E48" s="136"/>
      <c r="F48" s="378" t="str">
        <f>IF(E50="-","-",IF(E50&lt;4.05,"No","Yes"))</f>
        <v>-</v>
      </c>
      <c r="G48" s="124"/>
      <c r="H48" s="132"/>
      <c r="I48" s="136"/>
      <c r="J48" s="378" t="str">
        <f>IF(I50="-","-",IF(I50&lt;4.05,"No","Yes"))</f>
        <v>-</v>
      </c>
      <c r="K48" s="19"/>
      <c r="L48" s="19"/>
      <c r="M48" s="19"/>
      <c r="N48" s="19"/>
      <c r="O48" s="19"/>
      <c r="P48" s="19"/>
      <c r="Q48" s="19"/>
      <c r="R48" s="19"/>
    </row>
    <row r="49" spans="2:18" s="115" customFormat="1" ht="12.75">
      <c r="B49" s="61" t="s">
        <v>24</v>
      </c>
      <c r="C49" s="125"/>
      <c r="D49" s="130"/>
      <c r="E49" s="137"/>
      <c r="F49" s="395"/>
      <c r="G49" s="125"/>
      <c r="H49" s="130"/>
      <c r="I49" s="137"/>
      <c r="J49" s="395"/>
      <c r="K49" s="117"/>
      <c r="L49" s="117"/>
      <c r="M49" s="117"/>
      <c r="N49" s="117"/>
      <c r="O49" s="117"/>
      <c r="P49" s="117"/>
      <c r="Q49" s="117"/>
      <c r="R49" s="117"/>
    </row>
    <row r="50" spans="2:18" s="115" customFormat="1" ht="13.5" thickBot="1">
      <c r="B50" s="62" t="s">
        <v>25</v>
      </c>
      <c r="C50" s="126"/>
      <c r="D50" s="131"/>
      <c r="E50" s="138" t="str">
        <f>IF(SUM(D48:D50)&gt;0,AVERAGE(H33:H38,D45:D50),"-")</f>
        <v>-</v>
      </c>
      <c r="F50" s="396"/>
      <c r="G50" s="126"/>
      <c r="H50" s="131"/>
      <c r="I50" s="138" t="str">
        <f>IF(SUM(H48:H50)&gt;0,AVERAGE(D51:D56,H45:H50),"-")</f>
        <v>-</v>
      </c>
      <c r="J50" s="396"/>
      <c r="K50" s="117"/>
      <c r="L50" s="117"/>
      <c r="M50" s="117"/>
      <c r="N50" s="117"/>
      <c r="O50" s="117"/>
      <c r="P50" s="117"/>
      <c r="Q50" s="117"/>
      <c r="R50" s="117"/>
    </row>
    <row r="51" spans="2:18" s="115" customFormat="1" ht="12.75" customHeight="1">
      <c r="B51" s="63" t="s">
        <v>26</v>
      </c>
      <c r="C51" s="124"/>
      <c r="D51" s="132"/>
      <c r="E51" s="136"/>
      <c r="F51" s="378" t="str">
        <f>IF(E53="-","-",IF(E53&lt;4.05,"No","Yes"))</f>
        <v>-</v>
      </c>
      <c r="G51" s="124"/>
      <c r="H51" s="132"/>
      <c r="I51" s="136"/>
      <c r="J51" s="378" t="str">
        <f>IF(I53="-","-",IF(I53&lt;4.05,"No","Yes"))</f>
        <v>-</v>
      </c>
      <c r="K51" s="117"/>
      <c r="L51" s="117"/>
      <c r="M51" s="117"/>
      <c r="N51" s="117"/>
      <c r="O51" s="117"/>
      <c r="P51" s="117"/>
      <c r="Q51" s="117"/>
      <c r="R51" s="117"/>
    </row>
    <row r="52" spans="2:18" s="115" customFormat="1" ht="12.75">
      <c r="B52" s="64" t="s">
        <v>27</v>
      </c>
      <c r="C52" s="125"/>
      <c r="D52" s="130"/>
      <c r="E52" s="137"/>
      <c r="F52" s="395"/>
      <c r="G52" s="125"/>
      <c r="H52" s="130"/>
      <c r="I52" s="137"/>
      <c r="J52" s="395"/>
      <c r="K52" s="117"/>
      <c r="L52" s="117"/>
      <c r="M52" s="117"/>
      <c r="N52" s="117"/>
      <c r="O52" s="117"/>
      <c r="P52" s="117"/>
      <c r="Q52" s="117"/>
      <c r="R52" s="117"/>
    </row>
    <row r="53" spans="2:18" s="115" customFormat="1" ht="12.75" customHeight="1" thickBot="1">
      <c r="B53" s="65" t="s">
        <v>28</v>
      </c>
      <c r="C53" s="126"/>
      <c r="D53" s="131"/>
      <c r="E53" s="138" t="str">
        <f>IF(SUM(D51:D53)&gt;0,AVERAGE(I36:I38,D45:D53),"-")</f>
        <v>-</v>
      </c>
      <c r="F53" s="396"/>
      <c r="G53" s="126"/>
      <c r="H53" s="131"/>
      <c r="I53" s="138" t="str">
        <f>IF(SUM(H51:H53)&gt;0,AVERAGE(E54:E56,H45:H53),"-")</f>
        <v>-</v>
      </c>
      <c r="J53" s="396"/>
      <c r="K53" s="117"/>
      <c r="L53" s="117"/>
      <c r="M53" s="117"/>
      <c r="N53" s="117"/>
      <c r="O53" s="117"/>
      <c r="P53" s="117"/>
      <c r="Q53" s="117"/>
      <c r="R53" s="117"/>
    </row>
    <row r="54" spans="2:18" s="115" customFormat="1" ht="12.75">
      <c r="B54" s="66" t="s">
        <v>29</v>
      </c>
      <c r="C54" s="127"/>
      <c r="D54" s="133"/>
      <c r="E54" s="139"/>
      <c r="F54" s="378" t="str">
        <f>IF(E56="-","-",IF(E56&lt;4.05,"No","Yes"))</f>
        <v>-</v>
      </c>
      <c r="G54" s="127"/>
      <c r="H54" s="133"/>
      <c r="I54" s="139"/>
      <c r="J54" s="378" t="str">
        <f>IF(I56="-","-",IF(I56&lt;4.05,"No","Yes"))</f>
        <v>-</v>
      </c>
      <c r="K54" s="117"/>
      <c r="L54" s="117"/>
      <c r="M54" s="117"/>
      <c r="N54" s="117"/>
      <c r="O54" s="117"/>
      <c r="P54" s="117"/>
      <c r="Q54" s="117"/>
      <c r="R54" s="117"/>
    </row>
    <row r="55" spans="2:18" s="115" customFormat="1" ht="12.75">
      <c r="B55" s="67" t="s">
        <v>30</v>
      </c>
      <c r="C55" s="125"/>
      <c r="D55" s="130"/>
      <c r="E55" s="137"/>
      <c r="F55" s="395"/>
      <c r="G55" s="125"/>
      <c r="H55" s="130"/>
      <c r="I55" s="137"/>
      <c r="J55" s="395"/>
      <c r="K55" s="117"/>
      <c r="L55" s="117"/>
      <c r="M55" s="117"/>
      <c r="N55" s="117"/>
      <c r="O55" s="117"/>
      <c r="P55" s="117"/>
      <c r="Q55" s="117"/>
      <c r="R55" s="117"/>
    </row>
    <row r="56" spans="2:18" s="115" customFormat="1" ht="13.5" thickBot="1">
      <c r="B56" s="68" t="s">
        <v>31</v>
      </c>
      <c r="C56" s="126"/>
      <c r="D56" s="134"/>
      <c r="E56" s="140" t="str">
        <f>IF(SUM(D54:D56)&gt;0,AVERAGE(D45:D56),"-")</f>
        <v>-</v>
      </c>
      <c r="F56" s="396"/>
      <c r="G56" s="126"/>
      <c r="H56" s="134"/>
      <c r="I56" s="140" t="str">
        <f>IF(SUM(H54:H56)&gt;0,AVERAGE(H45:H56),"-")</f>
        <v>-</v>
      </c>
      <c r="J56" s="396"/>
      <c r="K56" s="117"/>
      <c r="L56" s="117"/>
      <c r="M56" s="117"/>
      <c r="N56" s="117"/>
      <c r="O56" s="117"/>
      <c r="P56" s="117"/>
      <c r="Q56" s="117"/>
      <c r="R56" s="117"/>
    </row>
    <row r="57" spans="2:18" s="115" customFormat="1" ht="12.75">
      <c r="B57" s="19"/>
      <c r="C57" s="19"/>
      <c r="D57" s="19"/>
      <c r="E57" s="19"/>
      <c r="F57" s="19"/>
      <c r="G57" s="19"/>
      <c r="H57" s="19"/>
      <c r="I57" s="19"/>
      <c r="J57" s="19"/>
      <c r="K57" s="19"/>
      <c r="L57" s="19"/>
      <c r="M57" s="19"/>
      <c r="N57" s="19"/>
      <c r="O57" s="19"/>
      <c r="P57" s="19"/>
      <c r="Q57" s="19"/>
      <c r="R57" s="19"/>
    </row>
    <row r="58" spans="2:18" s="115" customFormat="1" ht="13.5" thickBot="1">
      <c r="B58" s="109"/>
      <c r="C58" s="128" t="s">
        <v>107</v>
      </c>
      <c r="D58" s="135">
        <v>4</v>
      </c>
      <c r="E58" s="112" t="s">
        <v>108</v>
      </c>
      <c r="F58" s="112"/>
      <c r="G58" s="109"/>
      <c r="H58" s="109"/>
      <c r="I58" s="109"/>
      <c r="J58" s="109"/>
      <c r="K58" s="19"/>
      <c r="L58" s="19"/>
      <c r="M58" s="19"/>
      <c r="N58" s="19"/>
      <c r="O58" s="19"/>
      <c r="P58" s="19"/>
      <c r="Q58" s="19"/>
      <c r="R58" s="19"/>
    </row>
    <row r="59" spans="2:18" s="115" customFormat="1" ht="13.5" thickTop="1">
      <c r="B59" s="19"/>
      <c r="C59" s="19"/>
      <c r="D59" s="19"/>
      <c r="E59" s="19"/>
      <c r="F59" s="19"/>
      <c r="G59" s="19"/>
      <c r="H59" s="19"/>
      <c r="I59" s="19"/>
      <c r="J59" s="19"/>
      <c r="K59" s="19"/>
      <c r="L59" s="19"/>
      <c r="M59" s="19"/>
      <c r="N59" s="19"/>
      <c r="O59" s="19"/>
      <c r="P59" s="19"/>
      <c r="Q59" s="19"/>
      <c r="R59" s="19"/>
    </row>
    <row r="60" spans="2:18" s="115" customFormat="1" ht="12.75">
      <c r="B60" s="19"/>
      <c r="C60" s="19"/>
      <c r="D60" s="19"/>
      <c r="E60" s="19"/>
      <c r="F60" s="19"/>
      <c r="G60" s="19"/>
      <c r="H60" s="19"/>
      <c r="I60" s="19"/>
      <c r="J60" s="19"/>
      <c r="K60" s="19"/>
      <c r="L60" s="19"/>
      <c r="M60" s="19"/>
      <c r="N60" s="19"/>
      <c r="O60" s="19"/>
      <c r="P60" s="19"/>
      <c r="Q60" s="19"/>
      <c r="R60" s="19"/>
    </row>
    <row r="61" spans="2:18" s="115" customFormat="1" ht="12.75">
      <c r="B61" s="19"/>
      <c r="C61" s="19"/>
      <c r="D61" s="19"/>
      <c r="E61" s="19"/>
      <c r="F61" s="19"/>
      <c r="G61" s="19"/>
      <c r="H61" s="19"/>
      <c r="I61" s="19"/>
      <c r="J61" s="19"/>
      <c r="K61" s="19"/>
      <c r="L61" s="19"/>
      <c r="M61" s="19"/>
      <c r="N61" s="19"/>
      <c r="O61" s="19"/>
      <c r="P61" s="19"/>
      <c r="Q61" s="19"/>
      <c r="R61" s="19"/>
    </row>
    <row r="62" spans="2:18" s="115" customFormat="1" ht="12.75">
      <c r="B62" s="19"/>
      <c r="C62" s="19"/>
      <c r="D62" s="19"/>
      <c r="E62" s="19"/>
      <c r="F62" s="19"/>
      <c r="G62" s="19"/>
      <c r="H62" s="19"/>
      <c r="I62" s="19"/>
      <c r="J62" s="19"/>
      <c r="K62" s="19"/>
      <c r="L62" s="19"/>
      <c r="M62" s="19"/>
      <c r="N62" s="19"/>
      <c r="O62" s="19"/>
      <c r="P62" s="19"/>
      <c r="Q62" s="19"/>
      <c r="R62" s="19"/>
    </row>
    <row r="63" spans="2:18" s="115" customFormat="1" ht="12.75">
      <c r="B63" s="19"/>
      <c r="C63" s="19"/>
      <c r="D63" s="19"/>
      <c r="E63" s="19"/>
      <c r="F63" s="19"/>
      <c r="G63" s="19"/>
      <c r="H63" s="19"/>
      <c r="I63" s="19"/>
      <c r="J63" s="19"/>
      <c r="K63" s="19"/>
      <c r="L63" s="19"/>
      <c r="M63" s="19"/>
      <c r="N63" s="19"/>
      <c r="O63" s="19"/>
      <c r="P63" s="19"/>
      <c r="Q63" s="19"/>
      <c r="R63" s="19"/>
    </row>
    <row r="64" spans="2:18" s="115" customFormat="1" ht="12.75">
      <c r="B64" s="19"/>
      <c r="C64" s="19"/>
      <c r="D64" s="19"/>
      <c r="E64" s="19"/>
      <c r="F64" s="19"/>
      <c r="G64" s="19"/>
      <c r="H64" s="19"/>
      <c r="I64" s="19"/>
      <c r="J64" s="19"/>
      <c r="K64" s="19"/>
      <c r="L64" s="19"/>
      <c r="M64" s="19"/>
      <c r="N64" s="19"/>
      <c r="O64" s="19"/>
      <c r="P64" s="19"/>
      <c r="Q64" s="19"/>
      <c r="R64" s="19"/>
    </row>
    <row r="65" spans="2:18" s="115" customFormat="1" ht="12.75">
      <c r="B65" s="19"/>
      <c r="C65" s="19"/>
      <c r="D65" s="19"/>
      <c r="E65" s="19"/>
      <c r="F65" s="19"/>
      <c r="G65" s="19"/>
      <c r="H65" s="19"/>
      <c r="I65" s="19"/>
      <c r="J65" s="19"/>
      <c r="K65" s="19"/>
      <c r="L65" s="19"/>
      <c r="M65" s="19"/>
      <c r="N65" s="19"/>
      <c r="O65" s="19"/>
      <c r="P65" s="19"/>
      <c r="Q65" s="19"/>
      <c r="R65" s="19"/>
    </row>
    <row r="66" spans="2:18" s="115" customFormat="1" ht="12.75">
      <c r="B66" s="19"/>
      <c r="C66" s="19"/>
      <c r="D66" s="19"/>
      <c r="E66" s="19"/>
      <c r="F66" s="19"/>
      <c r="G66" s="19"/>
      <c r="H66" s="19"/>
      <c r="I66" s="19"/>
      <c r="J66" s="19"/>
      <c r="K66" s="19"/>
      <c r="L66" s="19"/>
      <c r="M66" s="19"/>
      <c r="N66" s="19"/>
      <c r="O66" s="19"/>
      <c r="P66" s="19"/>
      <c r="Q66" s="19"/>
      <c r="R66" s="19"/>
    </row>
    <row r="67" spans="2:18" s="115" customFormat="1" ht="12.75">
      <c r="B67" s="19"/>
      <c r="C67" s="19"/>
      <c r="D67" s="19"/>
      <c r="E67" s="19"/>
      <c r="F67" s="19"/>
      <c r="G67" s="19"/>
      <c r="H67" s="19"/>
      <c r="I67" s="19"/>
      <c r="J67" s="19"/>
      <c r="K67" s="19"/>
      <c r="L67" s="19"/>
      <c r="M67" s="19"/>
      <c r="N67" s="19"/>
      <c r="O67" s="19"/>
      <c r="P67" s="19"/>
      <c r="Q67" s="19"/>
      <c r="R67" s="19"/>
    </row>
  </sheetData>
  <sheetProtection/>
  <mergeCells count="48">
    <mergeCell ref="H7:H8"/>
    <mergeCell ref="F27:F29"/>
    <mergeCell ref="I25:I26"/>
    <mergeCell ref="H25:H26"/>
    <mergeCell ref="F30:F32"/>
    <mergeCell ref="F36:F38"/>
    <mergeCell ref="J25:J26"/>
    <mergeCell ref="J27:J29"/>
    <mergeCell ref="J30:J32"/>
    <mergeCell ref="J33:J35"/>
    <mergeCell ref="J36:J38"/>
    <mergeCell ref="F25:F26"/>
    <mergeCell ref="F33:F35"/>
    <mergeCell ref="J7:J8"/>
    <mergeCell ref="J9:J11"/>
    <mergeCell ref="J12:J14"/>
    <mergeCell ref="J15:J17"/>
    <mergeCell ref="J18:J20"/>
    <mergeCell ref="F9:F11"/>
    <mergeCell ref="F12:F14"/>
    <mergeCell ref="F15:F17"/>
    <mergeCell ref="I7:I8"/>
    <mergeCell ref="G7:G8"/>
    <mergeCell ref="C7:C8"/>
    <mergeCell ref="C25:C26"/>
    <mergeCell ref="F7:F8"/>
    <mergeCell ref="G25:G26"/>
    <mergeCell ref="D25:D26"/>
    <mergeCell ref="E25:E26"/>
    <mergeCell ref="E7:E8"/>
    <mergeCell ref="D7:D8"/>
    <mergeCell ref="F18:F20"/>
    <mergeCell ref="G43:G44"/>
    <mergeCell ref="H43:H44"/>
    <mergeCell ref="I43:I44"/>
    <mergeCell ref="J43:J44"/>
    <mergeCell ref="C43:C44"/>
    <mergeCell ref="D43:D44"/>
    <mergeCell ref="E43:E44"/>
    <mergeCell ref="F43:F44"/>
    <mergeCell ref="F51:F53"/>
    <mergeCell ref="J51:J53"/>
    <mergeCell ref="F54:F56"/>
    <mergeCell ref="J54:J56"/>
    <mergeCell ref="F45:F47"/>
    <mergeCell ref="J45:J47"/>
    <mergeCell ref="F48:F50"/>
    <mergeCell ref="J48:J50"/>
  </mergeCells>
  <conditionalFormatting sqref="I29 E32 E35 E38 I32 I35 E29 I38 I11 I14 I20 E20 I17 I47 E50 E53 E56 I50 I53 E47 I56">
    <cfRule type="cellIs" priority="1" dxfId="0" operator="greaterThan" stopIfTrue="1">
      <formula>$D$58</formula>
    </cfRule>
  </conditionalFormatting>
  <dataValidations count="1">
    <dataValidation type="whole" allowBlank="1" showInputMessage="1" showErrorMessage="1" sqref="G27 G47 G52 G55 C45 C47 C52 C55 G45 G29 G34 G37 C27 C29 C34 C37 C9 C11 C16 C19 G9 G11 G16 G19">
      <formula1>1</formula1>
      <formula2>31</formula2>
    </dataValidation>
  </dataValidations>
  <printOptions horizontalCentered="1"/>
  <pageMargins left="0.75" right="0.75" top="1" bottom="1" header="0.5" footer="0.5"/>
  <pageSetup fitToHeight="1" fitToWidth="1" horizontalDpi="600" verticalDpi="600" orientation="portrait" scale="77" r:id="rId3"/>
  <headerFooter alignWithMargins="0">
    <oddFooter>&amp;L&amp;F&amp;C&amp;A&amp;RPrinted &amp;D</oddFooter>
  </headerFooter>
  <legacyDrawing r:id="rId2"/>
</worksheet>
</file>

<file path=xl/worksheets/sheet6.xml><?xml version="1.0" encoding="utf-8"?>
<worksheet xmlns="http://schemas.openxmlformats.org/spreadsheetml/2006/main" xmlns:r="http://schemas.openxmlformats.org/officeDocument/2006/relationships">
  <dimension ref="B3:L141"/>
  <sheetViews>
    <sheetView showGridLines="0" showRowColHeaders="0" zoomScalePageLayoutView="0" workbookViewId="0" topLeftCell="A1">
      <selection activeCell="I19" sqref="I19"/>
    </sheetView>
  </sheetViews>
  <sheetFormatPr defaultColWidth="9.140625" defaultRowHeight="12.75"/>
  <sheetData>
    <row r="3" spans="2:12" ht="15.75">
      <c r="B3" s="37" t="s">
        <v>195</v>
      </c>
      <c r="C3" s="82"/>
      <c r="D3" s="82"/>
      <c r="E3" s="82"/>
      <c r="F3" s="82"/>
      <c r="G3" s="82"/>
      <c r="H3" s="82"/>
      <c r="I3" s="82"/>
      <c r="J3" s="82"/>
      <c r="K3" s="82"/>
      <c r="L3" s="82"/>
    </row>
    <row r="4" spans="2:12" ht="15.75">
      <c r="B4" s="24" t="s">
        <v>196</v>
      </c>
      <c r="C4" s="82"/>
      <c r="D4" s="82"/>
      <c r="E4" s="82"/>
      <c r="F4" s="82"/>
      <c r="G4" s="82"/>
      <c r="H4" s="82"/>
      <c r="I4" s="82"/>
      <c r="J4" s="82"/>
      <c r="K4" s="82"/>
      <c r="L4" s="82"/>
    </row>
    <row r="5" spans="2:12" ht="13.5" thickBot="1">
      <c r="B5" s="1"/>
      <c r="C5" s="1"/>
      <c r="D5" s="1"/>
      <c r="E5" s="1"/>
      <c r="F5" s="1"/>
      <c r="G5" s="1"/>
      <c r="H5" s="1"/>
      <c r="I5" s="1"/>
      <c r="J5" s="1"/>
      <c r="K5" s="1"/>
      <c r="L5" s="1"/>
    </row>
    <row r="6" spans="2:12" ht="13.5" thickBot="1">
      <c r="B6" s="118"/>
      <c r="C6" s="121" t="s">
        <v>97</v>
      </c>
      <c r="D6" s="122"/>
      <c r="E6" s="122"/>
      <c r="F6" s="122"/>
      <c r="G6" s="329"/>
      <c r="H6" s="121" t="s">
        <v>98</v>
      </c>
      <c r="I6" s="122"/>
      <c r="J6" s="122"/>
      <c r="K6" s="122"/>
      <c r="L6" s="329"/>
    </row>
    <row r="7" spans="2:12" ht="12.75">
      <c r="B7" s="119" t="s">
        <v>0</v>
      </c>
      <c r="C7" s="403" t="s">
        <v>42</v>
      </c>
      <c r="D7" s="404" t="s">
        <v>197</v>
      </c>
      <c r="E7" s="389" t="s">
        <v>85</v>
      </c>
      <c r="F7" s="406" t="s">
        <v>100</v>
      </c>
      <c r="G7" s="394" t="s">
        <v>198</v>
      </c>
      <c r="H7" s="403" t="s">
        <v>42</v>
      </c>
      <c r="I7" s="404" t="s">
        <v>197</v>
      </c>
      <c r="J7" s="389" t="s">
        <v>85</v>
      </c>
      <c r="K7" s="406" t="s">
        <v>100</v>
      </c>
      <c r="L7" s="394" t="s">
        <v>198</v>
      </c>
    </row>
    <row r="8" spans="2:12" ht="13.5" thickBot="1">
      <c r="B8" s="120"/>
      <c r="C8" s="373"/>
      <c r="D8" s="405"/>
      <c r="E8" s="391"/>
      <c r="F8" s="407"/>
      <c r="G8" s="396"/>
      <c r="H8" s="373"/>
      <c r="I8" s="405"/>
      <c r="J8" s="391"/>
      <c r="K8" s="407"/>
      <c r="L8" s="396"/>
    </row>
    <row r="9" spans="2:12" ht="12.75">
      <c r="B9" s="432" t="s">
        <v>20</v>
      </c>
      <c r="C9" s="428">
        <v>13</v>
      </c>
      <c r="D9" s="330">
        <v>0.01</v>
      </c>
      <c r="E9" s="413">
        <f>IF(SUM(D9:D14)&gt;0,AVERAGE(D9:D14),"-")</f>
        <v>0.006666666666666667</v>
      </c>
      <c r="F9" s="136"/>
      <c r="G9" s="378"/>
      <c r="H9" s="428">
        <v>11</v>
      </c>
      <c r="I9" s="330">
        <v>0.005</v>
      </c>
      <c r="J9" s="413">
        <f>IF(SUM(I9:I14)&gt;0,AVERAGE(I9:I14),"-")</f>
        <v>0.005</v>
      </c>
      <c r="K9" s="331"/>
      <c r="L9" s="378" t="str">
        <f>IF(K14="-","-",IF(K14&lt;=0.0105,"No","Yes"))</f>
        <v>No</v>
      </c>
    </row>
    <row r="10" spans="2:12" ht="12.75">
      <c r="B10" s="410"/>
      <c r="C10" s="431"/>
      <c r="D10" s="332"/>
      <c r="E10" s="414"/>
      <c r="F10" s="333"/>
      <c r="G10" s="395"/>
      <c r="H10" s="431"/>
      <c r="I10" s="332"/>
      <c r="J10" s="414"/>
      <c r="K10" s="334"/>
      <c r="L10" s="408"/>
    </row>
    <row r="11" spans="2:12" ht="12.75">
      <c r="B11" s="422" t="s">
        <v>21</v>
      </c>
      <c r="C11" s="423">
        <v>10</v>
      </c>
      <c r="D11" s="96">
        <v>0.005</v>
      </c>
      <c r="E11" s="414"/>
      <c r="F11" s="137"/>
      <c r="G11" s="395"/>
      <c r="H11" s="423">
        <v>8</v>
      </c>
      <c r="I11" s="96">
        <v>0.005</v>
      </c>
      <c r="J11" s="414"/>
      <c r="K11" s="336"/>
      <c r="L11" s="395"/>
    </row>
    <row r="12" spans="2:12" ht="12.75">
      <c r="B12" s="410"/>
      <c r="C12" s="431"/>
      <c r="D12" s="337"/>
      <c r="E12" s="414"/>
      <c r="F12" s="338"/>
      <c r="G12" s="395"/>
      <c r="H12" s="431"/>
      <c r="I12" s="337"/>
      <c r="J12" s="414"/>
      <c r="K12" s="339"/>
      <c r="L12" s="395"/>
    </row>
    <row r="13" spans="2:12" ht="12.75">
      <c r="B13" s="422" t="s">
        <v>22</v>
      </c>
      <c r="C13" s="423">
        <v>9</v>
      </c>
      <c r="D13" s="337">
        <v>0.005</v>
      </c>
      <c r="E13" s="414"/>
      <c r="F13" s="338"/>
      <c r="G13" s="395"/>
      <c r="H13" s="423">
        <v>8</v>
      </c>
      <c r="I13" s="337">
        <v>0.005</v>
      </c>
      <c r="J13" s="414"/>
      <c r="K13" s="339"/>
      <c r="L13" s="395"/>
    </row>
    <row r="14" spans="2:12" ht="13.5" thickBot="1">
      <c r="B14" s="369"/>
      <c r="C14" s="398"/>
      <c r="D14" s="98"/>
      <c r="E14" s="405"/>
      <c r="F14" s="141" t="s">
        <v>36</v>
      </c>
      <c r="G14" s="396"/>
      <c r="H14" s="398"/>
      <c r="I14" s="98"/>
      <c r="J14" s="405"/>
      <c r="K14" s="340">
        <f>IF(SUM(J9:J14)&gt;0,AVERAGE(D15:D32,I9:I14),"-")</f>
        <v>0.004999999999999999</v>
      </c>
      <c r="L14" s="396"/>
    </row>
    <row r="15" spans="2:12" ht="12.75">
      <c r="B15" s="425" t="s">
        <v>23</v>
      </c>
      <c r="C15" s="428">
        <v>13</v>
      </c>
      <c r="D15" s="94">
        <v>0.005</v>
      </c>
      <c r="E15" s="413">
        <f>IF(SUM(D15:D20)&gt;0,AVERAGE(D15:D20),"-")</f>
        <v>0.005</v>
      </c>
      <c r="F15" s="136"/>
      <c r="G15" s="378"/>
      <c r="H15" s="428">
        <v>12</v>
      </c>
      <c r="I15" s="94">
        <v>0.005</v>
      </c>
      <c r="J15" s="413">
        <f>IF(SUM(I15:I20)&gt;0,AVERAGE(I15:I20),"-")</f>
        <v>0.005</v>
      </c>
      <c r="K15" s="331"/>
      <c r="L15" s="378" t="str">
        <f>IF(K20="-","-",IF(K20&lt;=0.0105,"No","Yes"))</f>
        <v>No</v>
      </c>
    </row>
    <row r="16" spans="2:12" ht="12.75">
      <c r="B16" s="410"/>
      <c r="C16" s="431"/>
      <c r="D16" s="341"/>
      <c r="E16" s="414"/>
      <c r="F16" s="333"/>
      <c r="G16" s="408"/>
      <c r="H16" s="431"/>
      <c r="I16" s="341"/>
      <c r="J16" s="414"/>
      <c r="K16" s="334"/>
      <c r="L16" s="408"/>
    </row>
    <row r="17" spans="2:12" ht="12.75">
      <c r="B17" s="421" t="s">
        <v>24</v>
      </c>
      <c r="C17" s="423">
        <v>11</v>
      </c>
      <c r="D17" s="341">
        <v>0.005</v>
      </c>
      <c r="E17" s="414"/>
      <c r="F17" s="333"/>
      <c r="G17" s="395"/>
      <c r="H17" s="423">
        <v>10</v>
      </c>
      <c r="I17" s="341">
        <v>0.005</v>
      </c>
      <c r="J17" s="414"/>
      <c r="K17" s="334"/>
      <c r="L17" s="395"/>
    </row>
    <row r="18" spans="2:12" ht="12.75">
      <c r="B18" s="410"/>
      <c r="C18" s="431"/>
      <c r="D18" s="96"/>
      <c r="E18" s="414"/>
      <c r="F18" s="137"/>
      <c r="G18" s="395"/>
      <c r="H18" s="431"/>
      <c r="I18" s="96"/>
      <c r="J18" s="414"/>
      <c r="K18" s="336"/>
      <c r="L18" s="395"/>
    </row>
    <row r="19" spans="2:12" ht="12.75">
      <c r="B19" s="421" t="s">
        <v>25</v>
      </c>
      <c r="C19" s="423">
        <v>8</v>
      </c>
      <c r="D19" s="337">
        <v>0.005</v>
      </c>
      <c r="E19" s="414"/>
      <c r="F19" s="338"/>
      <c r="G19" s="395"/>
      <c r="H19" s="423">
        <v>8</v>
      </c>
      <c r="I19" s="337">
        <v>0.005</v>
      </c>
      <c r="J19" s="414"/>
      <c r="K19" s="339"/>
      <c r="L19" s="395"/>
    </row>
    <row r="20" spans="2:12" ht="13.5" thickBot="1">
      <c r="B20" s="369"/>
      <c r="C20" s="398"/>
      <c r="D20" s="98"/>
      <c r="E20" s="405"/>
      <c r="F20" s="141" t="s">
        <v>36</v>
      </c>
      <c r="G20" s="396"/>
      <c r="H20" s="398"/>
      <c r="I20" s="98"/>
      <c r="J20" s="405"/>
      <c r="K20" s="340">
        <f>IF(SUM(J15:J20)&gt;0,AVERAGE(D21:D32,I9:I20),"-")</f>
        <v>0.004999999999999999</v>
      </c>
      <c r="L20" s="396"/>
    </row>
    <row r="21" spans="2:12" ht="12.75">
      <c r="B21" s="420" t="s">
        <v>26</v>
      </c>
      <c r="C21" s="428">
        <v>14</v>
      </c>
      <c r="D21" s="94">
        <v>0.005</v>
      </c>
      <c r="E21" s="413">
        <f>IF(SUM(D21:D26)&gt;0,AVERAGE(D21:D26),"-")</f>
        <v>0.005</v>
      </c>
      <c r="F21" s="136"/>
      <c r="G21" s="378"/>
      <c r="H21" s="428">
        <v>8</v>
      </c>
      <c r="I21" s="94">
        <v>0.005</v>
      </c>
      <c r="J21" s="413">
        <f>IF(SUM(I21:I26)&gt;0,AVERAGE(I21:I26),"-")</f>
        <v>0.005</v>
      </c>
      <c r="K21" s="331"/>
      <c r="L21" s="378" t="str">
        <f>IF(K26="-","-",IF(K26&lt;=0.0105,"No","Yes"))</f>
        <v>No</v>
      </c>
    </row>
    <row r="22" spans="2:12" ht="12.75">
      <c r="B22" s="410"/>
      <c r="C22" s="431"/>
      <c r="D22" s="341"/>
      <c r="E22" s="414"/>
      <c r="F22" s="333"/>
      <c r="G22" s="408"/>
      <c r="H22" s="431"/>
      <c r="I22" s="341"/>
      <c r="J22" s="414"/>
      <c r="K22" s="334"/>
      <c r="L22" s="408"/>
    </row>
    <row r="23" spans="2:12" ht="12.75">
      <c r="B23" s="409" t="s">
        <v>27</v>
      </c>
      <c r="C23" s="423">
        <v>10</v>
      </c>
      <c r="D23" s="341">
        <v>0.005</v>
      </c>
      <c r="E23" s="414"/>
      <c r="F23" s="333"/>
      <c r="G23" s="395"/>
      <c r="H23" s="423">
        <v>10</v>
      </c>
      <c r="I23" s="341">
        <v>0.005</v>
      </c>
      <c r="J23" s="414"/>
      <c r="K23" s="334"/>
      <c r="L23" s="395"/>
    </row>
    <row r="24" spans="2:12" ht="12.75">
      <c r="B24" s="410"/>
      <c r="C24" s="431"/>
      <c r="D24" s="96"/>
      <c r="E24" s="414"/>
      <c r="F24" s="137"/>
      <c r="G24" s="395"/>
      <c r="H24" s="431"/>
      <c r="I24" s="96"/>
      <c r="J24" s="414"/>
      <c r="K24" s="336"/>
      <c r="L24" s="395"/>
    </row>
    <row r="25" spans="2:12" ht="12.75">
      <c r="B25" s="409" t="s">
        <v>28</v>
      </c>
      <c r="C25" s="423">
        <v>21</v>
      </c>
      <c r="D25" s="337">
        <v>0.005</v>
      </c>
      <c r="E25" s="414"/>
      <c r="F25" s="338"/>
      <c r="G25" s="395"/>
      <c r="H25" s="423">
        <v>15</v>
      </c>
      <c r="I25" s="337">
        <v>0.005</v>
      </c>
      <c r="J25" s="414"/>
      <c r="K25" s="339"/>
      <c r="L25" s="395"/>
    </row>
    <row r="26" spans="2:12" ht="13.5" thickBot="1">
      <c r="B26" s="369"/>
      <c r="C26" s="398"/>
      <c r="D26" s="98"/>
      <c r="E26" s="405"/>
      <c r="F26" s="141" t="s">
        <v>36</v>
      </c>
      <c r="G26" s="396"/>
      <c r="H26" s="398"/>
      <c r="I26" s="98"/>
      <c r="J26" s="405"/>
      <c r="K26" s="340">
        <f>IF(SUM(J21:J26)&gt;0,AVERAGE(D27:D32,I9:I26),"-")</f>
        <v>0.004999999999999999</v>
      </c>
      <c r="L26" s="396"/>
    </row>
    <row r="27" spans="2:12" ht="12.75">
      <c r="B27" s="411" t="s">
        <v>29</v>
      </c>
      <c r="C27" s="428">
        <v>10</v>
      </c>
      <c r="D27" s="94">
        <v>0.005</v>
      </c>
      <c r="E27" s="413">
        <f>IF(SUM(D27:D32)&gt;0,AVERAGE(D27:D32),"-")</f>
        <v>0.005</v>
      </c>
      <c r="F27" s="136"/>
      <c r="G27" s="378" t="str">
        <f>IF(F32="-","-",IF(F32&lt;=0.0105,"No","Yes"))</f>
        <v>No</v>
      </c>
      <c r="H27" s="428">
        <v>4</v>
      </c>
      <c r="I27" s="94">
        <v>0.005</v>
      </c>
      <c r="J27" s="413">
        <f>IF(SUM(I27:I32)&gt;0,AVERAGE(I27:I32),"-")</f>
        <v>0.005</v>
      </c>
      <c r="K27" s="331"/>
      <c r="L27" s="378" t="str">
        <f>IF(K32="-","-",IF(K32&lt;=0.0105,"No","Yes"))</f>
        <v>No</v>
      </c>
    </row>
    <row r="28" spans="2:12" ht="12.75">
      <c r="B28" s="412"/>
      <c r="C28" s="429"/>
      <c r="D28" s="341"/>
      <c r="E28" s="414"/>
      <c r="F28" s="137"/>
      <c r="G28" s="408"/>
      <c r="H28" s="429"/>
      <c r="I28" s="96"/>
      <c r="J28" s="414"/>
      <c r="K28" s="336"/>
      <c r="L28" s="408"/>
    </row>
    <row r="29" spans="2:12" ht="12.75">
      <c r="B29" s="419" t="s">
        <v>30</v>
      </c>
      <c r="C29" s="423">
        <v>16</v>
      </c>
      <c r="D29" s="341">
        <v>0.005</v>
      </c>
      <c r="E29" s="414"/>
      <c r="F29" s="137"/>
      <c r="G29" s="395"/>
      <c r="H29" s="423">
        <v>9</v>
      </c>
      <c r="I29" s="96">
        <v>0.005</v>
      </c>
      <c r="J29" s="414"/>
      <c r="K29" s="336"/>
      <c r="L29" s="395"/>
    </row>
    <row r="30" spans="2:12" ht="12.75">
      <c r="B30" s="412"/>
      <c r="C30" s="429"/>
      <c r="D30" s="96"/>
      <c r="E30" s="414"/>
      <c r="F30" s="137"/>
      <c r="G30" s="395"/>
      <c r="H30" s="429"/>
      <c r="I30" s="96"/>
      <c r="J30" s="414"/>
      <c r="K30" s="336"/>
      <c r="L30" s="395"/>
    </row>
    <row r="31" spans="2:12" ht="12.75">
      <c r="B31" s="419" t="s">
        <v>31</v>
      </c>
      <c r="C31" s="423">
        <v>12</v>
      </c>
      <c r="D31" s="337">
        <v>0.005</v>
      </c>
      <c r="E31" s="414"/>
      <c r="F31" s="137"/>
      <c r="G31" s="395"/>
      <c r="H31" s="423">
        <v>7</v>
      </c>
      <c r="I31" s="337">
        <v>0.005</v>
      </c>
      <c r="J31" s="414"/>
      <c r="K31" s="336"/>
      <c r="L31" s="395"/>
    </row>
    <row r="32" spans="2:12" ht="13.5" thickBot="1">
      <c r="B32" s="369"/>
      <c r="C32" s="398"/>
      <c r="D32" s="98"/>
      <c r="E32" s="405"/>
      <c r="F32" s="342">
        <f>IF(SUM(E27:E32)&gt;0,AVERAGE(D9:D32),"-")</f>
        <v>0.005416666666666666</v>
      </c>
      <c r="G32" s="396"/>
      <c r="H32" s="398"/>
      <c r="I32" s="98"/>
      <c r="J32" s="405"/>
      <c r="K32" s="342">
        <f>IF(SUM(I27:I32)&gt;0,AVERAGE(I9:I32),"-")</f>
        <v>0.004999999999999999</v>
      </c>
      <c r="L32" s="396"/>
    </row>
    <row r="33" spans="2:12" ht="12.75">
      <c r="B33" s="6"/>
      <c r="C33" s="6"/>
      <c r="D33" s="1"/>
      <c r="E33" s="1"/>
      <c r="F33" s="1"/>
      <c r="G33" s="1"/>
      <c r="H33" s="1"/>
      <c r="I33" s="1"/>
      <c r="J33" s="1"/>
      <c r="K33" s="1"/>
      <c r="L33" s="1"/>
    </row>
    <row r="34" spans="2:12" ht="12.75">
      <c r="B34" s="1"/>
      <c r="C34" s="1"/>
      <c r="D34" s="1"/>
      <c r="E34" s="1"/>
      <c r="F34" s="1"/>
      <c r="G34" s="1"/>
      <c r="H34" s="1"/>
      <c r="I34" s="1"/>
      <c r="J34" s="1"/>
      <c r="K34" s="1"/>
      <c r="L34" s="1"/>
    </row>
    <row r="35" spans="2:12" ht="12.75">
      <c r="B35" s="6"/>
      <c r="C35" s="343" t="s">
        <v>199</v>
      </c>
      <c r="D35" s="344">
        <v>0.01</v>
      </c>
      <c r="E35" s="345" t="s">
        <v>200</v>
      </c>
      <c r="F35" s="1"/>
      <c r="G35" s="1"/>
      <c r="H35" s="6"/>
      <c r="I35" s="6"/>
      <c r="J35" s="6"/>
      <c r="K35" s="6"/>
      <c r="L35" s="6"/>
    </row>
    <row r="36" spans="2:12" ht="13.5" thickBot="1">
      <c r="B36" s="346"/>
      <c r="C36" s="128" t="s">
        <v>201</v>
      </c>
      <c r="D36" s="347" t="s">
        <v>202</v>
      </c>
      <c r="E36" s="111"/>
      <c r="F36" s="112"/>
      <c r="G36" s="112"/>
      <c r="H36" s="109"/>
      <c r="I36" s="109"/>
      <c r="J36" s="109"/>
      <c r="K36" s="109"/>
      <c r="L36" s="109"/>
    </row>
    <row r="37" spans="2:12" ht="13.5" thickTop="1">
      <c r="B37" s="6"/>
      <c r="C37" s="6"/>
      <c r="D37" s="6"/>
      <c r="E37" s="6"/>
      <c r="F37" s="6"/>
      <c r="G37" s="6"/>
      <c r="H37" s="6"/>
      <c r="I37" s="6"/>
      <c r="J37" s="6"/>
      <c r="K37" s="6"/>
      <c r="L37" s="6"/>
    </row>
    <row r="38" spans="2:12" ht="15.75">
      <c r="B38" s="37" t="str">
        <f>B3</f>
        <v>Highlands Water Company</v>
      </c>
      <c r="C38" s="82"/>
      <c r="D38" s="82"/>
      <c r="E38" s="82"/>
      <c r="F38" s="82"/>
      <c r="G38" s="82"/>
      <c r="H38" s="82"/>
      <c r="I38" s="82"/>
      <c r="J38" s="82"/>
      <c r="K38" s="82"/>
      <c r="L38" s="82"/>
    </row>
    <row r="39" spans="2:12" ht="15.75">
      <c r="B39" s="24" t="s">
        <v>196</v>
      </c>
      <c r="C39" s="82"/>
      <c r="D39" s="82"/>
      <c r="E39" s="82"/>
      <c r="F39" s="82"/>
      <c r="G39" s="82"/>
      <c r="H39" s="82"/>
      <c r="I39" s="82"/>
      <c r="J39" s="82"/>
      <c r="K39" s="82"/>
      <c r="L39" s="82"/>
    </row>
    <row r="40" spans="2:12" ht="16.5" thickBot="1">
      <c r="B40" s="348"/>
      <c r="C40" s="114"/>
      <c r="D40" s="114"/>
      <c r="E40" s="114"/>
      <c r="F40" s="114"/>
      <c r="G40" s="114"/>
      <c r="H40" s="114"/>
      <c r="I40" s="114"/>
      <c r="J40" s="114"/>
      <c r="K40" s="114"/>
      <c r="L40" s="114"/>
    </row>
    <row r="41" spans="2:12" ht="13.5" thickBot="1">
      <c r="B41" s="118"/>
      <c r="C41" s="121" t="s">
        <v>99</v>
      </c>
      <c r="D41" s="122"/>
      <c r="E41" s="122"/>
      <c r="F41" s="123"/>
      <c r="G41" s="122"/>
      <c r="H41" s="121" t="s">
        <v>106</v>
      </c>
      <c r="I41" s="122"/>
      <c r="J41" s="122"/>
      <c r="K41" s="122"/>
      <c r="L41" s="329"/>
    </row>
    <row r="42" spans="2:12" ht="12.75">
      <c r="B42" s="119" t="s">
        <v>0</v>
      </c>
      <c r="C42" s="403" t="s">
        <v>42</v>
      </c>
      <c r="D42" s="404" t="s">
        <v>197</v>
      </c>
      <c r="E42" s="389" t="s">
        <v>85</v>
      </c>
      <c r="F42" s="406" t="s">
        <v>100</v>
      </c>
      <c r="G42" s="394" t="s">
        <v>198</v>
      </c>
      <c r="H42" s="403" t="s">
        <v>42</v>
      </c>
      <c r="I42" s="404" t="s">
        <v>197</v>
      </c>
      <c r="J42" s="389" t="s">
        <v>85</v>
      </c>
      <c r="K42" s="406" t="s">
        <v>100</v>
      </c>
      <c r="L42" s="394" t="s">
        <v>198</v>
      </c>
    </row>
    <row r="43" spans="2:12" ht="13.5" thickBot="1">
      <c r="B43" s="120"/>
      <c r="C43" s="430"/>
      <c r="D43" s="405"/>
      <c r="E43" s="391"/>
      <c r="F43" s="407"/>
      <c r="G43" s="396"/>
      <c r="H43" s="373"/>
      <c r="I43" s="405"/>
      <c r="J43" s="391"/>
      <c r="K43" s="407"/>
      <c r="L43" s="396"/>
    </row>
    <row r="44" spans="2:12" ht="12.75">
      <c r="B44" s="426" t="s">
        <v>20</v>
      </c>
      <c r="C44" s="349">
        <v>10</v>
      </c>
      <c r="D44" s="330">
        <v>5E-05</v>
      </c>
      <c r="E44" s="413">
        <f>IF(SUM(D44:D49)&gt;0,AVERAGE(D44:D49),"-")</f>
        <v>5E-05</v>
      </c>
      <c r="F44" s="331"/>
      <c r="G44" s="378" t="str">
        <f>IF(F49="-","-",IF(F49&lt;=0.0105,"No","Yes"))</f>
        <v>No</v>
      </c>
      <c r="H44" s="428">
        <v>9</v>
      </c>
      <c r="I44" s="330">
        <v>5E-06</v>
      </c>
      <c r="J44" s="413">
        <f>IF(SUM(I44:I49)&gt;0,AVERAGE(I44:I49),"-")</f>
        <v>3.7333333333333337E-06</v>
      </c>
      <c r="K44" s="331"/>
      <c r="L44" s="378" t="str">
        <f>IF(K49="-","-",IF(K49&lt;=0.0105,"No","Yes"))</f>
        <v>No</v>
      </c>
    </row>
    <row r="45" spans="2:12" ht="12.75">
      <c r="B45" s="427"/>
      <c r="C45" s="350"/>
      <c r="D45" s="332"/>
      <c r="E45" s="414"/>
      <c r="F45" s="334"/>
      <c r="G45" s="408"/>
      <c r="H45" s="429"/>
      <c r="I45" s="332"/>
      <c r="J45" s="414"/>
      <c r="K45" s="334"/>
      <c r="L45" s="408"/>
    </row>
    <row r="46" spans="2:12" ht="12.75">
      <c r="B46" s="422" t="s">
        <v>21</v>
      </c>
      <c r="C46" s="335">
        <v>15</v>
      </c>
      <c r="D46" s="96">
        <v>5E-05</v>
      </c>
      <c r="E46" s="414"/>
      <c r="F46" s="336"/>
      <c r="G46" s="395"/>
      <c r="H46" s="423">
        <v>13</v>
      </c>
      <c r="I46" s="96">
        <v>5E-06</v>
      </c>
      <c r="J46" s="414"/>
      <c r="K46" s="336"/>
      <c r="L46" s="395"/>
    </row>
    <row r="47" spans="2:12" ht="12.75">
      <c r="B47" s="410"/>
      <c r="C47" s="127"/>
      <c r="D47" s="337"/>
      <c r="E47" s="414"/>
      <c r="F47" s="339"/>
      <c r="G47" s="395"/>
      <c r="H47" s="429"/>
      <c r="I47" s="337"/>
      <c r="J47" s="414"/>
      <c r="K47" s="339"/>
      <c r="L47" s="395"/>
    </row>
    <row r="48" spans="2:12" ht="12.75">
      <c r="B48" s="422" t="s">
        <v>22</v>
      </c>
      <c r="C48" s="335">
        <v>15</v>
      </c>
      <c r="D48" s="337">
        <v>5E-05</v>
      </c>
      <c r="E48" s="414"/>
      <c r="F48" s="339"/>
      <c r="G48" s="395"/>
      <c r="H48" s="423">
        <v>13</v>
      </c>
      <c r="I48" s="337">
        <v>1.2E-06</v>
      </c>
      <c r="J48" s="414"/>
      <c r="K48" s="339"/>
      <c r="L48" s="395"/>
    </row>
    <row r="49" spans="2:12" ht="13.5" thickBot="1">
      <c r="B49" s="369"/>
      <c r="C49" s="351"/>
      <c r="D49" s="98"/>
      <c r="E49" s="405"/>
      <c r="F49" s="340">
        <f>IF(SUM(E44:E49)&gt;0,AVERAGE(I15:I32,D44:D49),"-")</f>
        <v>0.0037625000000000002</v>
      </c>
      <c r="G49" s="396"/>
      <c r="H49" s="424"/>
      <c r="I49" s="98"/>
      <c r="J49" s="405"/>
      <c r="K49" s="340">
        <f>IF(SUM(J44:J49)&gt;0,AVERAGE(D50:D67,I44:I49),"-")</f>
        <v>1.6775000000000005E-05</v>
      </c>
      <c r="L49" s="396"/>
    </row>
    <row r="50" spans="2:12" ht="12.75">
      <c r="B50" s="425" t="s">
        <v>23</v>
      </c>
      <c r="C50" s="349">
        <v>11</v>
      </c>
      <c r="D50" s="94">
        <v>5E-05</v>
      </c>
      <c r="E50" s="413">
        <f>IF(SUM(D50:D55)&gt;0,AVERAGE(D50:D55),"-")</f>
        <v>5E-05</v>
      </c>
      <c r="F50" s="331"/>
      <c r="G50" s="415" t="str">
        <f>IF(F55="-","-",IF(F55&lt;=0.0105,"No","Yes"))</f>
        <v>No</v>
      </c>
      <c r="H50" s="349">
        <v>20</v>
      </c>
      <c r="I50" s="330">
        <v>1E-08</v>
      </c>
      <c r="J50" s="413">
        <f>IF(SUM(I50:I55)&gt;0,AVERAGE(I50:I55),"-")</f>
        <v>6.699999999999999E-07</v>
      </c>
      <c r="K50" s="331"/>
      <c r="L50" s="378" t="str">
        <f>IF(K55="-","-",IF(K55&lt;=0.0105,"No","Yes"))</f>
        <v>No</v>
      </c>
    </row>
    <row r="51" spans="2:12" ht="12.75">
      <c r="B51" s="410"/>
      <c r="C51" s="350"/>
      <c r="D51" s="341"/>
      <c r="E51" s="414"/>
      <c r="F51" s="334"/>
      <c r="G51" s="416"/>
      <c r="H51" s="350"/>
      <c r="I51" s="332"/>
      <c r="J51" s="414"/>
      <c r="K51" s="334"/>
      <c r="L51" s="408"/>
    </row>
    <row r="52" spans="2:12" ht="12.75">
      <c r="B52" s="421" t="s">
        <v>24</v>
      </c>
      <c r="C52" s="335">
        <v>10</v>
      </c>
      <c r="D52" s="341">
        <v>5E-05</v>
      </c>
      <c r="E52" s="414"/>
      <c r="F52" s="334"/>
      <c r="G52" s="417"/>
      <c r="H52" s="349">
        <v>8</v>
      </c>
      <c r="I52" s="332">
        <v>1E-06</v>
      </c>
      <c r="J52" s="414"/>
      <c r="K52" s="334"/>
      <c r="L52" s="395"/>
    </row>
    <row r="53" spans="2:12" ht="12.75">
      <c r="B53" s="410"/>
      <c r="C53" s="127"/>
      <c r="D53" s="96"/>
      <c r="E53" s="414"/>
      <c r="F53" s="336"/>
      <c r="G53" s="417"/>
      <c r="H53" s="350"/>
      <c r="I53" s="352"/>
      <c r="J53" s="414"/>
      <c r="K53" s="336"/>
      <c r="L53" s="395"/>
    </row>
    <row r="54" spans="2:12" ht="12.75">
      <c r="B54" s="421" t="s">
        <v>25</v>
      </c>
      <c r="C54" s="335">
        <v>13</v>
      </c>
      <c r="D54" s="337">
        <v>5E-05</v>
      </c>
      <c r="E54" s="414"/>
      <c r="F54" s="339"/>
      <c r="G54" s="417"/>
      <c r="H54" s="349">
        <v>14</v>
      </c>
      <c r="I54" s="353">
        <v>1E-06</v>
      </c>
      <c r="J54" s="414"/>
      <c r="K54" s="339"/>
      <c r="L54" s="395"/>
    </row>
    <row r="55" spans="2:12" ht="13.5" thickBot="1">
      <c r="B55" s="369"/>
      <c r="C55" s="351"/>
      <c r="D55" s="98"/>
      <c r="E55" s="405"/>
      <c r="F55" s="340">
        <f>IF(SUM(E50:E55)&gt;0,AVERAGE(I21:I32,D44:D55),"-")</f>
        <v>0.0025250000000000008</v>
      </c>
      <c r="G55" s="418"/>
      <c r="H55" s="350"/>
      <c r="I55" s="354"/>
      <c r="J55" s="405"/>
      <c r="K55" s="340">
        <f>IF(SUM(J50:J55)&gt;0,AVERAGE(D56:D67,I44:I55),"-")</f>
        <v>4.4425E-06</v>
      </c>
      <c r="L55" s="396"/>
    </row>
    <row r="56" spans="2:12" ht="12.75">
      <c r="B56" s="420" t="s">
        <v>26</v>
      </c>
      <c r="C56" s="349">
        <v>11</v>
      </c>
      <c r="D56" s="94">
        <v>5E-06</v>
      </c>
      <c r="E56" s="413">
        <f>IF(SUM(D56:D61)&gt;0,AVERAGE(D56:D61),"-")</f>
        <v>1.1666666666666668E-05</v>
      </c>
      <c r="F56" s="331"/>
      <c r="G56" s="415" t="str">
        <f>IF(F61="-","-",IF(F61&lt;=0.0105,"No","Yes"))</f>
        <v>No</v>
      </c>
      <c r="H56" s="349"/>
      <c r="I56" s="330"/>
      <c r="J56" s="413">
        <f>IF(SUM(I56:I61)&gt;0,AVERAGE(I56:I61),"-")</f>
        <v>1.7E-05</v>
      </c>
      <c r="K56" s="331"/>
      <c r="L56" s="378" t="str">
        <f>IF(K61="-","-",IF(K61&lt;=0.0105,"No","Yes"))</f>
        <v>No</v>
      </c>
    </row>
    <row r="57" spans="2:12" ht="12.75">
      <c r="B57" s="410"/>
      <c r="C57" s="350"/>
      <c r="D57" s="341"/>
      <c r="E57" s="414"/>
      <c r="F57" s="334"/>
      <c r="G57" s="416"/>
      <c r="H57" s="350">
        <v>11</v>
      </c>
      <c r="I57" s="332">
        <v>1E-06</v>
      </c>
      <c r="J57" s="414"/>
      <c r="K57" s="334"/>
      <c r="L57" s="408"/>
    </row>
    <row r="58" spans="2:12" ht="12.75">
      <c r="B58" s="409" t="s">
        <v>27</v>
      </c>
      <c r="C58" s="335">
        <v>8</v>
      </c>
      <c r="D58" s="341">
        <v>3E-05</v>
      </c>
      <c r="E58" s="414"/>
      <c r="F58" s="334"/>
      <c r="G58" s="417"/>
      <c r="H58" s="349"/>
      <c r="I58" s="332"/>
      <c r="J58" s="414"/>
      <c r="K58" s="334"/>
      <c r="L58" s="395"/>
    </row>
    <row r="59" spans="2:12" ht="12.75">
      <c r="B59" s="410"/>
      <c r="C59" s="127"/>
      <c r="D59" s="96"/>
      <c r="E59" s="414"/>
      <c r="F59" s="336"/>
      <c r="G59" s="417"/>
      <c r="H59" s="350">
        <v>14</v>
      </c>
      <c r="I59" s="352">
        <v>5E-05</v>
      </c>
      <c r="J59" s="414"/>
      <c r="K59" s="336"/>
      <c r="L59" s="395"/>
    </row>
    <row r="60" spans="2:12" ht="12.75">
      <c r="B60" s="409" t="s">
        <v>28</v>
      </c>
      <c r="C60" s="335">
        <v>13</v>
      </c>
      <c r="D60" s="337">
        <v>0</v>
      </c>
      <c r="E60" s="414"/>
      <c r="F60" s="339"/>
      <c r="G60" s="417"/>
      <c r="H60" s="349"/>
      <c r="I60" s="353"/>
      <c r="J60" s="414"/>
      <c r="K60" s="339"/>
      <c r="L60" s="395"/>
    </row>
    <row r="61" spans="2:12" ht="13.5" thickBot="1">
      <c r="B61" s="369"/>
      <c r="C61" s="351"/>
      <c r="D61" s="98"/>
      <c r="E61" s="405"/>
      <c r="F61" s="340">
        <f>IF(SUM(E56:E61)&gt;0,AVERAGE(I27:I32,D44:D61),"-")</f>
        <v>0.0012779166666666666</v>
      </c>
      <c r="G61" s="418"/>
      <c r="H61" s="350">
        <v>13</v>
      </c>
      <c r="I61" s="354">
        <v>0</v>
      </c>
      <c r="J61" s="405"/>
      <c r="K61" s="340">
        <f>IF(SUM(J56:J61)&gt;0,AVERAGE(D62:D67,I44:I61),"-")</f>
        <v>5.775833333333333E-06</v>
      </c>
      <c r="L61" s="396"/>
    </row>
    <row r="62" spans="2:12" ht="12.75">
      <c r="B62" s="411" t="s">
        <v>29</v>
      </c>
      <c r="C62" s="349">
        <v>11</v>
      </c>
      <c r="D62" s="94">
        <v>0</v>
      </c>
      <c r="E62" s="413">
        <f>IF(SUM(D62:D67)&gt;0,AVERAGE(D62:D67),"-")</f>
        <v>1.7E-06</v>
      </c>
      <c r="F62" s="331"/>
      <c r="G62" s="415" t="str">
        <f>IF(F67="-","-",IF(F67&lt;=0.0105,"No","Yes"))</f>
        <v>No</v>
      </c>
      <c r="H62" s="349">
        <v>9</v>
      </c>
      <c r="I62" s="330">
        <v>0</v>
      </c>
      <c r="J62" s="413" t="str">
        <f>IF(SUM(I62:I67)&gt;0,AVERAGE(I62:I67),"-")</f>
        <v>-</v>
      </c>
      <c r="K62" s="331"/>
      <c r="L62" s="378" t="str">
        <f>IF(K67="-","-",IF(K67&lt;=0.0105,"No","Yes"))</f>
        <v>-</v>
      </c>
    </row>
    <row r="63" spans="2:12" ht="12.75">
      <c r="B63" s="412"/>
      <c r="C63" s="350"/>
      <c r="D63" s="96"/>
      <c r="E63" s="414"/>
      <c r="F63" s="336"/>
      <c r="G63" s="416"/>
      <c r="H63" s="350"/>
      <c r="I63" s="352"/>
      <c r="J63" s="414"/>
      <c r="K63" s="336"/>
      <c r="L63" s="408"/>
    </row>
    <row r="64" spans="2:12" ht="12.75">
      <c r="B64" s="419" t="s">
        <v>30</v>
      </c>
      <c r="C64" s="335">
        <v>14</v>
      </c>
      <c r="D64" s="96">
        <v>1E-07</v>
      </c>
      <c r="E64" s="414"/>
      <c r="F64" s="336"/>
      <c r="G64" s="417"/>
      <c r="H64" s="349">
        <v>14</v>
      </c>
      <c r="I64" s="352">
        <v>0</v>
      </c>
      <c r="J64" s="414"/>
      <c r="K64" s="336"/>
      <c r="L64" s="395"/>
    </row>
    <row r="65" spans="2:12" ht="12.75">
      <c r="B65" s="412"/>
      <c r="C65" s="127"/>
      <c r="D65" s="96"/>
      <c r="E65" s="414"/>
      <c r="F65" s="336"/>
      <c r="G65" s="417"/>
      <c r="H65" s="350"/>
      <c r="I65" s="352"/>
      <c r="J65" s="414"/>
      <c r="K65" s="336"/>
      <c r="L65" s="395"/>
    </row>
    <row r="66" spans="2:12" ht="12.75">
      <c r="B66" s="419" t="s">
        <v>31</v>
      </c>
      <c r="C66" s="335">
        <v>12</v>
      </c>
      <c r="D66" s="96">
        <v>5E-06</v>
      </c>
      <c r="E66" s="414"/>
      <c r="F66" s="336"/>
      <c r="G66" s="417"/>
      <c r="H66" s="349"/>
      <c r="I66" s="352"/>
      <c r="J66" s="414"/>
      <c r="K66" s="336"/>
      <c r="L66" s="395"/>
    </row>
    <row r="67" spans="2:12" ht="13.5" thickBot="1">
      <c r="B67" s="369"/>
      <c r="C67" s="351"/>
      <c r="D67" s="355"/>
      <c r="E67" s="405"/>
      <c r="F67" s="342">
        <f>IF(SUM(D62:D67)&gt;0,AVERAGE(D44:D67),"-")</f>
        <v>2.8341666666666673E-05</v>
      </c>
      <c r="G67" s="418"/>
      <c r="H67" s="350"/>
      <c r="I67" s="355"/>
      <c r="J67" s="405"/>
      <c r="K67" s="342" t="str">
        <f>IF(SUM(I62:I67)&gt;0,AVERAGE(D44:D67),"-")</f>
        <v>-</v>
      </c>
      <c r="L67" s="396"/>
    </row>
    <row r="68" spans="2:12" ht="12.75">
      <c r="B68" s="19"/>
      <c r="C68" s="19"/>
      <c r="D68" s="19"/>
      <c r="E68" s="19"/>
      <c r="F68" s="19"/>
      <c r="G68" s="19"/>
      <c r="H68" s="19"/>
      <c r="I68" s="19"/>
      <c r="J68" s="19"/>
      <c r="K68" s="19"/>
      <c r="L68" s="19"/>
    </row>
    <row r="69" spans="2:12" ht="12.75">
      <c r="B69" s="1"/>
      <c r="C69" s="1"/>
      <c r="D69" s="1"/>
      <c r="E69" s="1"/>
      <c r="F69" s="1"/>
      <c r="G69" s="1"/>
      <c r="H69" s="1"/>
      <c r="I69" s="1"/>
      <c r="J69" s="1"/>
      <c r="K69" s="1"/>
      <c r="L69" s="19"/>
    </row>
    <row r="70" spans="2:12" ht="12.75">
      <c r="B70" s="6"/>
      <c r="C70" s="343" t="s">
        <v>199</v>
      </c>
      <c r="D70" s="344">
        <v>0.01</v>
      </c>
      <c r="E70" s="345" t="s">
        <v>200</v>
      </c>
      <c r="F70" s="1"/>
      <c r="G70" s="1"/>
      <c r="H70" s="6"/>
      <c r="I70" s="6"/>
      <c r="J70" s="6"/>
      <c r="K70" s="6"/>
      <c r="L70" s="19"/>
    </row>
    <row r="71" spans="2:12" ht="13.5" thickBot="1">
      <c r="B71" s="346"/>
      <c r="C71" s="128" t="s">
        <v>201</v>
      </c>
      <c r="D71" s="347" t="s">
        <v>202</v>
      </c>
      <c r="E71" s="111"/>
      <c r="F71" s="112"/>
      <c r="G71" s="112"/>
      <c r="H71" s="109"/>
      <c r="I71" s="109"/>
      <c r="J71" s="109"/>
      <c r="K71" s="109"/>
      <c r="L71" s="301"/>
    </row>
    <row r="72" spans="2:12" ht="13.5" thickTop="1">
      <c r="B72" s="6"/>
      <c r="C72" s="6"/>
      <c r="D72" s="6"/>
      <c r="E72" s="6"/>
      <c r="F72" s="6"/>
      <c r="G72" s="6"/>
      <c r="H72" s="6"/>
      <c r="I72" s="6"/>
      <c r="J72" s="6"/>
      <c r="K72" s="6"/>
      <c r="L72" s="6"/>
    </row>
    <row r="73" spans="2:12" ht="15.75">
      <c r="B73" s="37" t="str">
        <f>B38</f>
        <v>Highlands Water Company</v>
      </c>
      <c r="C73" s="82"/>
      <c r="D73" s="82"/>
      <c r="E73" s="82"/>
      <c r="F73" s="82"/>
      <c r="G73" s="82"/>
      <c r="H73" s="82"/>
      <c r="I73" s="82"/>
      <c r="J73" s="82"/>
      <c r="K73" s="82"/>
      <c r="L73" s="82"/>
    </row>
    <row r="74" spans="2:12" ht="15.75">
      <c r="B74" s="24" t="s">
        <v>196</v>
      </c>
      <c r="C74" s="82"/>
      <c r="D74" s="82"/>
      <c r="E74" s="82"/>
      <c r="F74" s="82"/>
      <c r="G74" s="82"/>
      <c r="H74" s="82"/>
      <c r="I74" s="82"/>
      <c r="J74" s="82"/>
      <c r="K74" s="82"/>
      <c r="L74" s="82"/>
    </row>
    <row r="75" spans="2:12" ht="16.5" thickBot="1">
      <c r="B75" s="348"/>
      <c r="C75" s="114"/>
      <c r="D75" s="114"/>
      <c r="E75" s="114"/>
      <c r="F75" s="114"/>
      <c r="G75" s="114"/>
      <c r="H75" s="114"/>
      <c r="I75" s="114"/>
      <c r="J75" s="114"/>
      <c r="K75" s="114"/>
      <c r="L75" s="114"/>
    </row>
    <row r="76" spans="2:12" ht="13.5" thickBot="1">
      <c r="B76" s="118"/>
      <c r="C76" s="121" t="s">
        <v>203</v>
      </c>
      <c r="D76" s="122"/>
      <c r="E76" s="122"/>
      <c r="F76" s="123"/>
      <c r="G76" s="122"/>
      <c r="H76" s="121" t="s">
        <v>204</v>
      </c>
      <c r="I76" s="122"/>
      <c r="J76" s="122"/>
      <c r="K76" s="122"/>
      <c r="L76" s="329"/>
    </row>
    <row r="77" spans="2:12" ht="12.75">
      <c r="B77" s="119" t="s">
        <v>0</v>
      </c>
      <c r="C77" s="403" t="s">
        <v>42</v>
      </c>
      <c r="D77" s="404" t="s">
        <v>197</v>
      </c>
      <c r="E77" s="389" t="s">
        <v>85</v>
      </c>
      <c r="F77" s="406" t="s">
        <v>100</v>
      </c>
      <c r="G77" s="394" t="s">
        <v>198</v>
      </c>
      <c r="H77" s="403" t="s">
        <v>42</v>
      </c>
      <c r="I77" s="404" t="s">
        <v>197</v>
      </c>
      <c r="J77" s="389" t="s">
        <v>85</v>
      </c>
      <c r="K77" s="406" t="s">
        <v>100</v>
      </c>
      <c r="L77" s="394" t="s">
        <v>198</v>
      </c>
    </row>
    <row r="78" spans="2:12" ht="13.5" thickBot="1">
      <c r="B78" s="120"/>
      <c r="C78" s="430"/>
      <c r="D78" s="405"/>
      <c r="E78" s="391"/>
      <c r="F78" s="407"/>
      <c r="G78" s="396"/>
      <c r="H78" s="373"/>
      <c r="I78" s="405"/>
      <c r="J78" s="391"/>
      <c r="K78" s="407"/>
      <c r="L78" s="396"/>
    </row>
    <row r="79" spans="2:12" ht="12.75">
      <c r="B79" s="426" t="s">
        <v>20</v>
      </c>
      <c r="C79" s="349"/>
      <c r="D79" s="330"/>
      <c r="E79" s="413" t="str">
        <f>IF(SUM(D79:D84)&gt;0,AVERAGE(D79:D84),"-")</f>
        <v>-</v>
      </c>
      <c r="F79" s="331"/>
      <c r="G79" s="378" t="str">
        <f>IF(F84="-","-",IF(F84&lt;=0.0105,"No","Yes"))</f>
        <v>-</v>
      </c>
      <c r="H79" s="428"/>
      <c r="I79" s="330"/>
      <c r="J79" s="413" t="str">
        <f>IF(SUM(I79:I84)&gt;0,AVERAGE(I79:I84),"-")</f>
        <v>-</v>
      </c>
      <c r="K79" s="331"/>
      <c r="L79" s="378" t="str">
        <f>IF(K84="-","-",IF(K84&lt;=0.0105,"No","Yes"))</f>
        <v>-</v>
      </c>
    </row>
    <row r="80" spans="2:12" ht="12.75">
      <c r="B80" s="427"/>
      <c r="C80" s="350"/>
      <c r="D80" s="332"/>
      <c r="E80" s="414"/>
      <c r="F80" s="334"/>
      <c r="G80" s="408"/>
      <c r="H80" s="429"/>
      <c r="I80" s="332"/>
      <c r="J80" s="414"/>
      <c r="K80" s="334"/>
      <c r="L80" s="408"/>
    </row>
    <row r="81" spans="2:12" ht="12.75">
      <c r="B81" s="422" t="s">
        <v>21</v>
      </c>
      <c r="C81" s="335"/>
      <c r="D81" s="96"/>
      <c r="E81" s="414"/>
      <c r="F81" s="336"/>
      <c r="G81" s="395"/>
      <c r="H81" s="423"/>
      <c r="I81" s="96"/>
      <c r="J81" s="414"/>
      <c r="K81" s="336"/>
      <c r="L81" s="395"/>
    </row>
    <row r="82" spans="2:12" ht="12.75">
      <c r="B82" s="410"/>
      <c r="C82" s="127"/>
      <c r="D82" s="337"/>
      <c r="E82" s="414"/>
      <c r="F82" s="339"/>
      <c r="G82" s="395"/>
      <c r="H82" s="429"/>
      <c r="I82" s="337"/>
      <c r="J82" s="414"/>
      <c r="K82" s="339"/>
      <c r="L82" s="395"/>
    </row>
    <row r="83" spans="2:12" ht="12.75">
      <c r="B83" s="422" t="s">
        <v>22</v>
      </c>
      <c r="C83" s="335"/>
      <c r="D83" s="337"/>
      <c r="E83" s="414"/>
      <c r="F83" s="339"/>
      <c r="G83" s="395"/>
      <c r="H83" s="423"/>
      <c r="I83" s="337"/>
      <c r="J83" s="414"/>
      <c r="K83" s="339"/>
      <c r="L83" s="395"/>
    </row>
    <row r="84" spans="2:12" ht="13.5" thickBot="1">
      <c r="B84" s="369"/>
      <c r="C84" s="351"/>
      <c r="D84" s="98"/>
      <c r="E84" s="405"/>
      <c r="F84" s="340" t="str">
        <f>IF(SUM(E79:E84)&gt;0,AVERAGE(I50:I67,D79:D84),"-")</f>
        <v>-</v>
      </c>
      <c r="G84" s="396"/>
      <c r="H84" s="424"/>
      <c r="I84" s="98"/>
      <c r="J84" s="405"/>
      <c r="K84" s="340" t="str">
        <f>IF(SUM(J79:J84)&gt;0,AVERAGE(D85:D102,I79:I84),"-")</f>
        <v>-</v>
      </c>
      <c r="L84" s="396"/>
    </row>
    <row r="85" spans="2:12" ht="12.75">
      <c r="B85" s="425" t="s">
        <v>23</v>
      </c>
      <c r="C85" s="349"/>
      <c r="D85" s="94"/>
      <c r="E85" s="413" t="str">
        <f>IF(SUM(D85:D90)&gt;0,AVERAGE(D85:D90),"-")</f>
        <v>-</v>
      </c>
      <c r="F85" s="331"/>
      <c r="G85" s="415" t="str">
        <f>IF(F90="-","-",IF(F90&lt;=0.0105,"No","Yes"))</f>
        <v>-</v>
      </c>
      <c r="H85" s="349"/>
      <c r="I85" s="330"/>
      <c r="J85" s="413" t="str">
        <f>IF(SUM(I85:I90)&gt;0,AVERAGE(I85:I90),"-")</f>
        <v>-</v>
      </c>
      <c r="K85" s="331"/>
      <c r="L85" s="378" t="str">
        <f>IF(K90="-","-",IF(K90&lt;=0.0105,"No","Yes"))</f>
        <v>-</v>
      </c>
    </row>
    <row r="86" spans="2:12" ht="12.75">
      <c r="B86" s="410"/>
      <c r="C86" s="350"/>
      <c r="D86" s="341"/>
      <c r="E86" s="414"/>
      <c r="F86" s="334"/>
      <c r="G86" s="416"/>
      <c r="H86" s="350"/>
      <c r="I86" s="332"/>
      <c r="J86" s="414"/>
      <c r="K86" s="334"/>
      <c r="L86" s="408"/>
    </row>
    <row r="87" spans="2:12" ht="12.75">
      <c r="B87" s="421" t="s">
        <v>24</v>
      </c>
      <c r="C87" s="335"/>
      <c r="D87" s="341"/>
      <c r="E87" s="414"/>
      <c r="F87" s="334"/>
      <c r="G87" s="417"/>
      <c r="H87" s="349"/>
      <c r="I87" s="332"/>
      <c r="J87" s="414"/>
      <c r="K87" s="334"/>
      <c r="L87" s="395"/>
    </row>
    <row r="88" spans="2:12" ht="12.75">
      <c r="B88" s="410"/>
      <c r="C88" s="127"/>
      <c r="D88" s="96"/>
      <c r="E88" s="414"/>
      <c r="F88" s="336"/>
      <c r="G88" s="417"/>
      <c r="H88" s="350"/>
      <c r="I88" s="352"/>
      <c r="J88" s="414"/>
      <c r="K88" s="336"/>
      <c r="L88" s="395"/>
    </row>
    <row r="89" spans="2:12" ht="12.75">
      <c r="B89" s="421" t="s">
        <v>25</v>
      </c>
      <c r="C89" s="335"/>
      <c r="D89" s="337"/>
      <c r="E89" s="414"/>
      <c r="F89" s="339"/>
      <c r="G89" s="417"/>
      <c r="H89" s="349"/>
      <c r="I89" s="353"/>
      <c r="J89" s="414"/>
      <c r="K89" s="339"/>
      <c r="L89" s="395"/>
    </row>
    <row r="90" spans="2:12" ht="13.5" thickBot="1">
      <c r="B90" s="369"/>
      <c r="C90" s="351"/>
      <c r="D90" s="98"/>
      <c r="E90" s="405"/>
      <c r="F90" s="340" t="str">
        <f>IF(SUM(E85:E90)&gt;0,AVERAGE(I56:I67,D79:D90),"-")</f>
        <v>-</v>
      </c>
      <c r="G90" s="418"/>
      <c r="H90" s="350"/>
      <c r="I90" s="354"/>
      <c r="J90" s="405"/>
      <c r="K90" s="340" t="str">
        <f>IF(SUM(J85:J90)&gt;0,AVERAGE(D91:D102,I79:I90),"-")</f>
        <v>-</v>
      </c>
      <c r="L90" s="396"/>
    </row>
    <row r="91" spans="2:12" ht="12.75">
      <c r="B91" s="420" t="s">
        <v>26</v>
      </c>
      <c r="C91" s="349"/>
      <c r="D91" s="94"/>
      <c r="E91" s="413" t="str">
        <f>IF(SUM(D91:D96)&gt;0,AVERAGE(D91:D96),"-")</f>
        <v>-</v>
      </c>
      <c r="F91" s="331"/>
      <c r="G91" s="415" t="str">
        <f>IF(F96="-","-",IF(F96&lt;=0.0105,"No","Yes"))</f>
        <v>-</v>
      </c>
      <c r="H91" s="349"/>
      <c r="I91" s="330"/>
      <c r="J91" s="413" t="str">
        <f>IF(SUM(I91:I96)&gt;0,AVERAGE(I91:I96),"-")</f>
        <v>-</v>
      </c>
      <c r="K91" s="331"/>
      <c r="L91" s="378" t="str">
        <f>IF(K96="-","-",IF(K96&lt;=0.0105,"No","Yes"))</f>
        <v>-</v>
      </c>
    </row>
    <row r="92" spans="2:12" ht="12.75">
      <c r="B92" s="410"/>
      <c r="C92" s="350"/>
      <c r="D92" s="341"/>
      <c r="E92" s="414"/>
      <c r="F92" s="334"/>
      <c r="G92" s="416"/>
      <c r="H92" s="350"/>
      <c r="I92" s="332"/>
      <c r="J92" s="414"/>
      <c r="K92" s="334"/>
      <c r="L92" s="408"/>
    </row>
    <row r="93" spans="2:12" ht="12.75">
      <c r="B93" s="409" t="s">
        <v>27</v>
      </c>
      <c r="C93" s="335"/>
      <c r="D93" s="341"/>
      <c r="E93" s="414"/>
      <c r="F93" s="334"/>
      <c r="G93" s="417"/>
      <c r="H93" s="349"/>
      <c r="I93" s="332"/>
      <c r="J93" s="414"/>
      <c r="K93" s="334"/>
      <c r="L93" s="395"/>
    </row>
    <row r="94" spans="2:12" ht="12.75">
      <c r="B94" s="410"/>
      <c r="C94" s="127"/>
      <c r="D94" s="96"/>
      <c r="E94" s="414"/>
      <c r="F94" s="336"/>
      <c r="G94" s="417"/>
      <c r="H94" s="350"/>
      <c r="I94" s="352"/>
      <c r="J94" s="414"/>
      <c r="K94" s="336"/>
      <c r="L94" s="395"/>
    </row>
    <row r="95" spans="2:12" ht="12.75">
      <c r="B95" s="409" t="s">
        <v>28</v>
      </c>
      <c r="C95" s="335"/>
      <c r="D95" s="337"/>
      <c r="E95" s="414"/>
      <c r="F95" s="339"/>
      <c r="G95" s="417"/>
      <c r="H95" s="349"/>
      <c r="I95" s="353"/>
      <c r="J95" s="414"/>
      <c r="K95" s="339"/>
      <c r="L95" s="395"/>
    </row>
    <row r="96" spans="2:12" ht="13.5" thickBot="1">
      <c r="B96" s="369"/>
      <c r="C96" s="351"/>
      <c r="D96" s="98"/>
      <c r="E96" s="405"/>
      <c r="F96" s="340" t="str">
        <f>IF(SUM(E91:E96)&gt;0,AVERAGE(I62:I67,D79:D96),"-")</f>
        <v>-</v>
      </c>
      <c r="G96" s="418"/>
      <c r="H96" s="350"/>
      <c r="I96" s="354"/>
      <c r="J96" s="405"/>
      <c r="K96" s="340" t="str">
        <f>IF(SUM(J91:J96)&gt;0,AVERAGE(D97:D102,I79:I96),"-")</f>
        <v>-</v>
      </c>
      <c r="L96" s="396"/>
    </row>
    <row r="97" spans="2:12" ht="12.75">
      <c r="B97" s="411" t="s">
        <v>29</v>
      </c>
      <c r="C97" s="349"/>
      <c r="D97" s="94"/>
      <c r="E97" s="413" t="str">
        <f>IF(SUM(D97:D102)&gt;0,AVERAGE(D97:D102),"-")</f>
        <v>-</v>
      </c>
      <c r="F97" s="331"/>
      <c r="G97" s="415" t="str">
        <f>IF(F102="-","-",IF(F102&lt;=0.0105,"No","Yes"))</f>
        <v>-</v>
      </c>
      <c r="H97" s="349"/>
      <c r="I97" s="330"/>
      <c r="J97" s="413" t="str">
        <f>IF(SUM(I97:I102)&gt;0,AVERAGE(I97:I102),"-")</f>
        <v>-</v>
      </c>
      <c r="K97" s="331"/>
      <c r="L97" s="378" t="str">
        <f>IF(K102="-","-",IF(K102&lt;=0.0105,"No","Yes"))</f>
        <v>-</v>
      </c>
    </row>
    <row r="98" spans="2:12" ht="12.75">
      <c r="B98" s="412"/>
      <c r="C98" s="350"/>
      <c r="D98" s="96"/>
      <c r="E98" s="414"/>
      <c r="F98" s="336"/>
      <c r="G98" s="416"/>
      <c r="H98" s="350"/>
      <c r="I98" s="352"/>
      <c r="J98" s="414"/>
      <c r="K98" s="336"/>
      <c r="L98" s="408"/>
    </row>
    <row r="99" spans="2:12" ht="12.75">
      <c r="B99" s="419" t="s">
        <v>30</v>
      </c>
      <c r="C99" s="335"/>
      <c r="D99" s="96"/>
      <c r="E99" s="414"/>
      <c r="F99" s="336"/>
      <c r="G99" s="417"/>
      <c r="H99" s="349"/>
      <c r="I99" s="352"/>
      <c r="J99" s="414"/>
      <c r="K99" s="336"/>
      <c r="L99" s="395"/>
    </row>
    <row r="100" spans="2:12" ht="12.75">
      <c r="B100" s="412"/>
      <c r="C100" s="127"/>
      <c r="D100" s="96"/>
      <c r="E100" s="414"/>
      <c r="F100" s="336"/>
      <c r="G100" s="417"/>
      <c r="H100" s="350"/>
      <c r="I100" s="352"/>
      <c r="J100" s="414"/>
      <c r="K100" s="336"/>
      <c r="L100" s="395"/>
    </row>
    <row r="101" spans="2:12" ht="12.75">
      <c r="B101" s="419" t="s">
        <v>31</v>
      </c>
      <c r="C101" s="335"/>
      <c r="D101" s="96"/>
      <c r="E101" s="414"/>
      <c r="F101" s="336"/>
      <c r="G101" s="417"/>
      <c r="H101" s="349"/>
      <c r="I101" s="352"/>
      <c r="J101" s="414"/>
      <c r="K101" s="336"/>
      <c r="L101" s="395"/>
    </row>
    <row r="102" spans="2:12" ht="13.5" thickBot="1">
      <c r="B102" s="369"/>
      <c r="C102" s="351"/>
      <c r="D102" s="355"/>
      <c r="E102" s="405"/>
      <c r="F102" s="342" t="str">
        <f>IF(SUM(D97:D102)&gt;0,AVERAGE(D79:D102),"-")</f>
        <v>-</v>
      </c>
      <c r="G102" s="418"/>
      <c r="H102" s="350"/>
      <c r="I102" s="355"/>
      <c r="J102" s="405"/>
      <c r="K102" s="342" t="str">
        <f>IF(SUM(I97:I102)&gt;0,AVERAGE(D79:D102),"-")</f>
        <v>-</v>
      </c>
      <c r="L102" s="396"/>
    </row>
    <row r="103" spans="2:12" ht="12.75">
      <c r="B103" s="19"/>
      <c r="C103" s="19"/>
      <c r="D103" s="19"/>
      <c r="E103" s="19"/>
      <c r="F103" s="19"/>
      <c r="G103" s="19"/>
      <c r="H103" s="19"/>
      <c r="I103" s="19"/>
      <c r="J103" s="19"/>
      <c r="K103" s="19"/>
      <c r="L103" s="19"/>
    </row>
    <row r="104" spans="2:12" ht="12.75">
      <c r="B104" s="1"/>
      <c r="C104" s="1"/>
      <c r="D104" s="1"/>
      <c r="E104" s="1"/>
      <c r="F104" s="1"/>
      <c r="G104" s="1"/>
      <c r="H104" s="1"/>
      <c r="I104" s="1"/>
      <c r="J104" s="1"/>
      <c r="K104" s="1"/>
      <c r="L104" s="19"/>
    </row>
    <row r="105" spans="2:12" ht="12.75">
      <c r="B105" s="6"/>
      <c r="C105" s="343" t="s">
        <v>199</v>
      </c>
      <c r="D105" s="344">
        <v>0.01</v>
      </c>
      <c r="E105" s="345" t="s">
        <v>200</v>
      </c>
      <c r="F105" s="1"/>
      <c r="G105" s="1"/>
      <c r="H105" s="6"/>
      <c r="I105" s="6"/>
      <c r="J105" s="6"/>
      <c r="K105" s="6"/>
      <c r="L105" s="19"/>
    </row>
    <row r="106" spans="2:12" ht="13.5" thickBot="1">
      <c r="B106" s="346"/>
      <c r="C106" s="128" t="s">
        <v>201</v>
      </c>
      <c r="D106" s="347" t="s">
        <v>202</v>
      </c>
      <c r="E106" s="111"/>
      <c r="F106" s="112"/>
      <c r="G106" s="112"/>
      <c r="H106" s="109"/>
      <c r="I106" s="109"/>
      <c r="J106" s="109"/>
      <c r="K106" s="109"/>
      <c r="L106" s="301"/>
    </row>
    <row r="107" spans="2:12" ht="13.5" thickTop="1">
      <c r="B107" s="6"/>
      <c r="C107" s="6"/>
      <c r="D107" s="6"/>
      <c r="E107" s="6"/>
      <c r="F107" s="6"/>
      <c r="G107" s="6"/>
      <c r="H107" s="6"/>
      <c r="I107" s="6"/>
      <c r="J107" s="6"/>
      <c r="K107" s="6"/>
      <c r="L107" s="6"/>
    </row>
    <row r="108" spans="2:12" ht="15.75">
      <c r="B108" s="37" t="str">
        <f>B73</f>
        <v>Highlands Water Company</v>
      </c>
      <c r="C108" s="82"/>
      <c r="D108" s="82"/>
      <c r="E108" s="82"/>
      <c r="F108" s="82"/>
      <c r="G108" s="82"/>
      <c r="H108" s="82"/>
      <c r="I108" s="82"/>
      <c r="J108" s="82"/>
      <c r="K108" s="82"/>
      <c r="L108" s="82"/>
    </row>
    <row r="109" spans="2:12" ht="15.75">
      <c r="B109" s="24" t="s">
        <v>196</v>
      </c>
      <c r="C109" s="82"/>
      <c r="D109" s="82"/>
      <c r="E109" s="82"/>
      <c r="F109" s="82"/>
      <c r="G109" s="82"/>
      <c r="H109" s="82"/>
      <c r="I109" s="82"/>
      <c r="J109" s="82"/>
      <c r="K109" s="82"/>
      <c r="L109" s="82"/>
    </row>
    <row r="110" spans="2:12" ht="16.5" thickBot="1">
      <c r="B110" s="348"/>
      <c r="C110" s="114"/>
      <c r="D110" s="114"/>
      <c r="E110" s="114"/>
      <c r="F110" s="114"/>
      <c r="G110" s="114"/>
      <c r="H110" s="114"/>
      <c r="I110" s="114"/>
      <c r="J110" s="114"/>
      <c r="K110" s="114"/>
      <c r="L110" s="114"/>
    </row>
    <row r="111" spans="2:12" ht="13.5" thickBot="1">
      <c r="B111" s="118"/>
      <c r="C111" s="121" t="s">
        <v>205</v>
      </c>
      <c r="D111" s="122"/>
      <c r="E111" s="122"/>
      <c r="F111" s="123"/>
      <c r="G111" s="122"/>
      <c r="H111" s="121" t="s">
        <v>206</v>
      </c>
      <c r="I111" s="122"/>
      <c r="J111" s="122"/>
      <c r="K111" s="122"/>
      <c r="L111" s="329"/>
    </row>
    <row r="112" spans="2:12" ht="12.75">
      <c r="B112" s="119" t="s">
        <v>0</v>
      </c>
      <c r="C112" s="403" t="s">
        <v>42</v>
      </c>
      <c r="D112" s="404" t="s">
        <v>197</v>
      </c>
      <c r="E112" s="389" t="s">
        <v>85</v>
      </c>
      <c r="F112" s="406" t="s">
        <v>100</v>
      </c>
      <c r="G112" s="394" t="s">
        <v>198</v>
      </c>
      <c r="H112" s="403" t="s">
        <v>42</v>
      </c>
      <c r="I112" s="404" t="s">
        <v>197</v>
      </c>
      <c r="J112" s="389" t="s">
        <v>85</v>
      </c>
      <c r="K112" s="406" t="s">
        <v>100</v>
      </c>
      <c r="L112" s="394" t="s">
        <v>198</v>
      </c>
    </row>
    <row r="113" spans="2:12" ht="13.5" thickBot="1">
      <c r="B113" s="120"/>
      <c r="C113" s="430"/>
      <c r="D113" s="405"/>
      <c r="E113" s="391"/>
      <c r="F113" s="407"/>
      <c r="G113" s="396"/>
      <c r="H113" s="373"/>
      <c r="I113" s="405"/>
      <c r="J113" s="391"/>
      <c r="K113" s="407"/>
      <c r="L113" s="396"/>
    </row>
    <row r="114" spans="2:12" ht="12.75">
      <c r="B114" s="426" t="s">
        <v>20</v>
      </c>
      <c r="C114" s="349"/>
      <c r="D114" s="330"/>
      <c r="E114" s="413" t="str">
        <f>IF(SUM(D114:D119)&gt;0,AVERAGE(D114:D119),"-")</f>
        <v>-</v>
      </c>
      <c r="F114" s="331"/>
      <c r="G114" s="378" t="str">
        <f>IF(F119="-","-",IF(F119&lt;=0.0105,"No","Yes"))</f>
        <v>-</v>
      </c>
      <c r="H114" s="428"/>
      <c r="I114" s="330"/>
      <c r="J114" s="413" t="str">
        <f>IF(SUM(I114:I119)&gt;0,AVERAGE(I114:I119),"-")</f>
        <v>-</v>
      </c>
      <c r="K114" s="331"/>
      <c r="L114" s="378" t="str">
        <f>IF(K119="-","-",IF(K119&lt;=0.0105,"No","Yes"))</f>
        <v>-</v>
      </c>
    </row>
    <row r="115" spans="2:12" ht="12.75">
      <c r="B115" s="427"/>
      <c r="C115" s="350"/>
      <c r="D115" s="332"/>
      <c r="E115" s="414"/>
      <c r="F115" s="334"/>
      <c r="G115" s="408"/>
      <c r="H115" s="429"/>
      <c r="I115" s="332"/>
      <c r="J115" s="414"/>
      <c r="K115" s="334"/>
      <c r="L115" s="408"/>
    </row>
    <row r="116" spans="2:12" ht="12.75">
      <c r="B116" s="422" t="s">
        <v>21</v>
      </c>
      <c r="C116" s="335"/>
      <c r="D116" s="96"/>
      <c r="E116" s="414"/>
      <c r="F116" s="336"/>
      <c r="G116" s="395"/>
      <c r="H116" s="423"/>
      <c r="I116" s="96"/>
      <c r="J116" s="414"/>
      <c r="K116" s="336"/>
      <c r="L116" s="395"/>
    </row>
    <row r="117" spans="2:12" ht="12.75">
      <c r="B117" s="410"/>
      <c r="C117" s="127"/>
      <c r="D117" s="337"/>
      <c r="E117" s="414"/>
      <c r="F117" s="339"/>
      <c r="G117" s="395"/>
      <c r="H117" s="429"/>
      <c r="I117" s="337"/>
      <c r="J117" s="414"/>
      <c r="K117" s="339"/>
      <c r="L117" s="395"/>
    </row>
    <row r="118" spans="2:12" ht="12.75">
      <c r="B118" s="422" t="s">
        <v>22</v>
      </c>
      <c r="C118" s="335"/>
      <c r="D118" s="337"/>
      <c r="E118" s="414"/>
      <c r="F118" s="339"/>
      <c r="G118" s="395"/>
      <c r="H118" s="423"/>
      <c r="I118" s="337"/>
      <c r="J118" s="414"/>
      <c r="K118" s="339"/>
      <c r="L118" s="395"/>
    </row>
    <row r="119" spans="2:12" ht="13.5" thickBot="1">
      <c r="B119" s="369"/>
      <c r="C119" s="351"/>
      <c r="D119" s="98"/>
      <c r="E119" s="405"/>
      <c r="F119" s="340" t="str">
        <f>IF(SUM(E114:E119)&gt;0,AVERAGE(I85:I102,D114:D119),"-")</f>
        <v>-</v>
      </c>
      <c r="G119" s="396"/>
      <c r="H119" s="424"/>
      <c r="I119" s="98"/>
      <c r="J119" s="405"/>
      <c r="K119" s="340" t="str">
        <f>IF(SUM(J114:J119)&gt;0,AVERAGE(D120:D137,I114:I119),"-")</f>
        <v>-</v>
      </c>
      <c r="L119" s="396"/>
    </row>
    <row r="120" spans="2:12" ht="12.75">
      <c r="B120" s="425" t="s">
        <v>23</v>
      </c>
      <c r="C120" s="349"/>
      <c r="D120" s="94"/>
      <c r="E120" s="413" t="str">
        <f>IF(SUM(D120:D125)&gt;0,AVERAGE(D120:D125),"-")</f>
        <v>-</v>
      </c>
      <c r="F120" s="331"/>
      <c r="G120" s="415" t="str">
        <f>IF(F125="-","-",IF(F125&lt;=0.0105,"No","Yes"))</f>
        <v>-</v>
      </c>
      <c r="H120" s="349"/>
      <c r="I120" s="330"/>
      <c r="J120" s="413" t="str">
        <f>IF(SUM(I120:I125)&gt;0,AVERAGE(I120:I125),"-")</f>
        <v>-</v>
      </c>
      <c r="K120" s="331"/>
      <c r="L120" s="378" t="str">
        <f>IF(K125="-","-",IF(K125&lt;=0.0105,"No","Yes"))</f>
        <v>-</v>
      </c>
    </row>
    <row r="121" spans="2:12" ht="12.75">
      <c r="B121" s="410"/>
      <c r="C121" s="350"/>
      <c r="D121" s="341"/>
      <c r="E121" s="414"/>
      <c r="F121" s="334"/>
      <c r="G121" s="416"/>
      <c r="H121" s="350"/>
      <c r="I121" s="332"/>
      <c r="J121" s="414"/>
      <c r="K121" s="334"/>
      <c r="L121" s="408"/>
    </row>
    <row r="122" spans="2:12" ht="12.75">
      <c r="B122" s="421" t="s">
        <v>24</v>
      </c>
      <c r="C122" s="335"/>
      <c r="D122" s="341"/>
      <c r="E122" s="414"/>
      <c r="F122" s="334"/>
      <c r="G122" s="417"/>
      <c r="H122" s="349"/>
      <c r="I122" s="332"/>
      <c r="J122" s="414"/>
      <c r="K122" s="334"/>
      <c r="L122" s="395"/>
    </row>
    <row r="123" spans="2:12" ht="12.75">
      <c r="B123" s="410"/>
      <c r="C123" s="127"/>
      <c r="D123" s="96"/>
      <c r="E123" s="414"/>
      <c r="F123" s="336"/>
      <c r="G123" s="417"/>
      <c r="H123" s="350"/>
      <c r="I123" s="352"/>
      <c r="J123" s="414"/>
      <c r="K123" s="336"/>
      <c r="L123" s="395"/>
    </row>
    <row r="124" spans="2:12" ht="12.75">
      <c r="B124" s="421" t="s">
        <v>25</v>
      </c>
      <c r="C124" s="335"/>
      <c r="D124" s="337"/>
      <c r="E124" s="414"/>
      <c r="F124" s="339"/>
      <c r="G124" s="417"/>
      <c r="H124" s="349"/>
      <c r="I124" s="353"/>
      <c r="J124" s="414"/>
      <c r="K124" s="339"/>
      <c r="L124" s="395"/>
    </row>
    <row r="125" spans="2:12" ht="13.5" thickBot="1">
      <c r="B125" s="369"/>
      <c r="C125" s="351"/>
      <c r="D125" s="98"/>
      <c r="E125" s="405"/>
      <c r="F125" s="340" t="str">
        <f>IF(SUM(E120:E125)&gt;0,AVERAGE(I91:I102,D114:D125),"-")</f>
        <v>-</v>
      </c>
      <c r="G125" s="418"/>
      <c r="H125" s="350"/>
      <c r="I125" s="354"/>
      <c r="J125" s="405"/>
      <c r="K125" s="340" t="str">
        <f>IF(SUM(J120:J125)&gt;0,AVERAGE(D126:D137,I114:I125),"-")</f>
        <v>-</v>
      </c>
      <c r="L125" s="396"/>
    </row>
    <row r="126" spans="2:12" ht="12.75">
      <c r="B126" s="420" t="s">
        <v>26</v>
      </c>
      <c r="C126" s="349"/>
      <c r="D126" s="94"/>
      <c r="E126" s="413" t="str">
        <f>IF(SUM(D126:D131)&gt;0,AVERAGE(D126:D131),"-")</f>
        <v>-</v>
      </c>
      <c r="F126" s="331"/>
      <c r="G126" s="415" t="str">
        <f>IF(F131="-","-",IF(F131&lt;=0.0105,"No","Yes"))</f>
        <v>-</v>
      </c>
      <c r="H126" s="349"/>
      <c r="I126" s="330"/>
      <c r="J126" s="413" t="str">
        <f>IF(SUM(I126:I131)&gt;0,AVERAGE(I126:I131),"-")</f>
        <v>-</v>
      </c>
      <c r="K126" s="331"/>
      <c r="L126" s="378" t="str">
        <f>IF(K131="-","-",IF(K131&lt;=0.0105,"No","Yes"))</f>
        <v>-</v>
      </c>
    </row>
    <row r="127" spans="2:12" ht="12.75">
      <c r="B127" s="410"/>
      <c r="C127" s="350"/>
      <c r="D127" s="341"/>
      <c r="E127" s="414"/>
      <c r="F127" s="334"/>
      <c r="G127" s="416"/>
      <c r="H127" s="350"/>
      <c r="I127" s="332"/>
      <c r="J127" s="414"/>
      <c r="K127" s="334"/>
      <c r="L127" s="408"/>
    </row>
    <row r="128" spans="2:12" ht="12.75">
      <c r="B128" s="409" t="s">
        <v>27</v>
      </c>
      <c r="C128" s="335"/>
      <c r="D128" s="341"/>
      <c r="E128" s="414"/>
      <c r="F128" s="334"/>
      <c r="G128" s="417"/>
      <c r="H128" s="349"/>
      <c r="I128" s="332"/>
      <c r="J128" s="414"/>
      <c r="K128" s="334"/>
      <c r="L128" s="395"/>
    </row>
    <row r="129" spans="2:12" ht="12.75">
      <c r="B129" s="410"/>
      <c r="C129" s="127"/>
      <c r="D129" s="96"/>
      <c r="E129" s="414"/>
      <c r="F129" s="336"/>
      <c r="G129" s="417"/>
      <c r="H129" s="350"/>
      <c r="I129" s="352"/>
      <c r="J129" s="414"/>
      <c r="K129" s="336"/>
      <c r="L129" s="395"/>
    </row>
    <row r="130" spans="2:12" ht="12.75">
      <c r="B130" s="409" t="s">
        <v>28</v>
      </c>
      <c r="C130" s="335"/>
      <c r="D130" s="337"/>
      <c r="E130" s="414"/>
      <c r="F130" s="339"/>
      <c r="G130" s="417"/>
      <c r="H130" s="349"/>
      <c r="I130" s="353"/>
      <c r="J130" s="414"/>
      <c r="K130" s="339"/>
      <c r="L130" s="395"/>
    </row>
    <row r="131" spans="2:12" ht="13.5" thickBot="1">
      <c r="B131" s="369"/>
      <c r="C131" s="351"/>
      <c r="D131" s="98"/>
      <c r="E131" s="405"/>
      <c r="F131" s="340" t="str">
        <f>IF(SUM(E126:E131)&gt;0,AVERAGE(I97:I102,D114:D131),"-")</f>
        <v>-</v>
      </c>
      <c r="G131" s="418"/>
      <c r="H131" s="350"/>
      <c r="I131" s="354"/>
      <c r="J131" s="405"/>
      <c r="K131" s="340" t="str">
        <f>IF(SUM(J126:J131)&gt;0,AVERAGE(D132:D137,I114:I131),"-")</f>
        <v>-</v>
      </c>
      <c r="L131" s="396"/>
    </row>
    <row r="132" spans="2:12" ht="12.75">
      <c r="B132" s="411" t="s">
        <v>29</v>
      </c>
      <c r="C132" s="349"/>
      <c r="D132" s="94"/>
      <c r="E132" s="413" t="str">
        <f>IF(SUM(D132:D137)&gt;0,AVERAGE(D132:D137),"-")</f>
        <v>-</v>
      </c>
      <c r="F132" s="331"/>
      <c r="G132" s="415" t="str">
        <f>IF(F137="-","-",IF(F137&lt;=0.0105,"No","Yes"))</f>
        <v>-</v>
      </c>
      <c r="H132" s="349"/>
      <c r="I132" s="330"/>
      <c r="J132" s="413" t="str">
        <f>IF(SUM(I132:I137)&gt;0,AVERAGE(I132:I137),"-")</f>
        <v>-</v>
      </c>
      <c r="K132" s="331"/>
      <c r="L132" s="378" t="str">
        <f>IF(K137="-","-",IF(K137&lt;=0.0105,"No","Yes"))</f>
        <v>-</v>
      </c>
    </row>
    <row r="133" spans="2:12" ht="12.75">
      <c r="B133" s="412"/>
      <c r="C133" s="350"/>
      <c r="D133" s="96"/>
      <c r="E133" s="414"/>
      <c r="F133" s="336"/>
      <c r="G133" s="416"/>
      <c r="H133" s="350"/>
      <c r="I133" s="352"/>
      <c r="J133" s="414"/>
      <c r="K133" s="336"/>
      <c r="L133" s="408"/>
    </row>
    <row r="134" spans="2:12" ht="12.75">
      <c r="B134" s="419" t="s">
        <v>30</v>
      </c>
      <c r="C134" s="335"/>
      <c r="D134" s="96"/>
      <c r="E134" s="414"/>
      <c r="F134" s="336"/>
      <c r="G134" s="417"/>
      <c r="H134" s="349"/>
      <c r="I134" s="352"/>
      <c r="J134" s="414"/>
      <c r="K134" s="336"/>
      <c r="L134" s="395"/>
    </row>
    <row r="135" spans="2:12" ht="12.75">
      <c r="B135" s="412"/>
      <c r="C135" s="127"/>
      <c r="D135" s="96"/>
      <c r="E135" s="414"/>
      <c r="F135" s="336"/>
      <c r="G135" s="417"/>
      <c r="H135" s="350"/>
      <c r="I135" s="352"/>
      <c r="J135" s="414"/>
      <c r="K135" s="336"/>
      <c r="L135" s="395"/>
    </row>
    <row r="136" spans="2:12" ht="12.75">
      <c r="B136" s="419" t="s">
        <v>31</v>
      </c>
      <c r="C136" s="335"/>
      <c r="D136" s="96"/>
      <c r="E136" s="414"/>
      <c r="F136" s="336"/>
      <c r="G136" s="417"/>
      <c r="H136" s="349"/>
      <c r="I136" s="352"/>
      <c r="J136" s="414"/>
      <c r="K136" s="336"/>
      <c r="L136" s="395"/>
    </row>
    <row r="137" spans="2:12" ht="13.5" thickBot="1">
      <c r="B137" s="369"/>
      <c r="C137" s="351"/>
      <c r="D137" s="355"/>
      <c r="E137" s="405"/>
      <c r="F137" s="342" t="str">
        <f>IF(SUM(D132:D137)&gt;0,AVERAGE(D114:D137),"-")</f>
        <v>-</v>
      </c>
      <c r="G137" s="418"/>
      <c r="H137" s="350"/>
      <c r="I137" s="355"/>
      <c r="J137" s="405"/>
      <c r="K137" s="342" t="str">
        <f>IF(SUM(I132:I137)&gt;0,AVERAGE(D114:D137),"-")</f>
        <v>-</v>
      </c>
      <c r="L137" s="396"/>
    </row>
    <row r="138" spans="2:12" ht="12.75">
      <c r="B138" s="19"/>
      <c r="C138" s="19"/>
      <c r="D138" s="19"/>
      <c r="E138" s="19"/>
      <c r="F138" s="19"/>
      <c r="G138" s="19"/>
      <c r="H138" s="19"/>
      <c r="I138" s="19"/>
      <c r="J138" s="19"/>
      <c r="K138" s="19"/>
      <c r="L138" s="19"/>
    </row>
    <row r="139" spans="2:12" ht="12.75">
      <c r="B139" s="1"/>
      <c r="C139" s="1"/>
      <c r="D139" s="1"/>
      <c r="E139" s="1"/>
      <c r="F139" s="1"/>
      <c r="G139" s="1"/>
      <c r="H139" s="1"/>
      <c r="I139" s="1"/>
      <c r="J139" s="1"/>
      <c r="K139" s="1"/>
      <c r="L139" s="19"/>
    </row>
    <row r="140" spans="2:12" ht="12.75">
      <c r="B140" s="6"/>
      <c r="C140" s="343" t="s">
        <v>199</v>
      </c>
      <c r="D140" s="344">
        <v>0.01</v>
      </c>
      <c r="E140" s="345" t="s">
        <v>200</v>
      </c>
      <c r="F140" s="1"/>
      <c r="G140" s="1"/>
      <c r="H140" s="6"/>
      <c r="I140" s="6"/>
      <c r="J140" s="6"/>
      <c r="K140" s="6"/>
      <c r="L140" s="19"/>
    </row>
    <row r="141" spans="2:12" ht="13.5" thickBot="1">
      <c r="B141" s="346"/>
      <c r="C141" s="128" t="s">
        <v>201</v>
      </c>
      <c r="D141" s="347" t="s">
        <v>202</v>
      </c>
      <c r="E141" s="111"/>
      <c r="F141" s="112"/>
      <c r="G141" s="112"/>
      <c r="H141" s="109"/>
      <c r="I141" s="109"/>
      <c r="J141" s="109"/>
      <c r="K141" s="109"/>
      <c r="L141" s="301"/>
    </row>
    <row r="142" ht="13.5" thickTop="1"/>
  </sheetData>
  <sheetProtection/>
  <mergeCells count="185">
    <mergeCell ref="G7:G8"/>
    <mergeCell ref="H7:H8"/>
    <mergeCell ref="I7:I8"/>
    <mergeCell ref="J7:J8"/>
    <mergeCell ref="C7:C8"/>
    <mergeCell ref="D7:D8"/>
    <mergeCell ref="E7:E8"/>
    <mergeCell ref="F7:F8"/>
    <mergeCell ref="K7:K8"/>
    <mergeCell ref="L7:L8"/>
    <mergeCell ref="B9:B10"/>
    <mergeCell ref="C9:C10"/>
    <mergeCell ref="E9:E14"/>
    <mergeCell ref="G9:G14"/>
    <mergeCell ref="H9:H10"/>
    <mergeCell ref="J9:J14"/>
    <mergeCell ref="L9:L14"/>
    <mergeCell ref="B11:B12"/>
    <mergeCell ref="C15:C16"/>
    <mergeCell ref="E15:E20"/>
    <mergeCell ref="G15:G20"/>
    <mergeCell ref="C11:C12"/>
    <mergeCell ref="H11:H12"/>
    <mergeCell ref="B13:B14"/>
    <mergeCell ref="C13:C14"/>
    <mergeCell ref="H13:H14"/>
    <mergeCell ref="H15:H16"/>
    <mergeCell ref="J15:J20"/>
    <mergeCell ref="L15:L20"/>
    <mergeCell ref="B17:B18"/>
    <mergeCell ref="C17:C18"/>
    <mergeCell ref="H17:H18"/>
    <mergeCell ref="B19:B20"/>
    <mergeCell ref="C19:C20"/>
    <mergeCell ref="H19:H20"/>
    <mergeCell ref="B15:B16"/>
    <mergeCell ref="J21:J26"/>
    <mergeCell ref="L21:L26"/>
    <mergeCell ref="B23:B24"/>
    <mergeCell ref="C23:C24"/>
    <mergeCell ref="H23:H24"/>
    <mergeCell ref="B25:B26"/>
    <mergeCell ref="C25:C26"/>
    <mergeCell ref="H25:H26"/>
    <mergeCell ref="B21:B22"/>
    <mergeCell ref="C21:C22"/>
    <mergeCell ref="H31:H32"/>
    <mergeCell ref="B27:B28"/>
    <mergeCell ref="C27:C28"/>
    <mergeCell ref="E27:E32"/>
    <mergeCell ref="G27:G32"/>
    <mergeCell ref="H21:H22"/>
    <mergeCell ref="E21:E26"/>
    <mergeCell ref="G21:G26"/>
    <mergeCell ref="H27:H28"/>
    <mergeCell ref="D42:D43"/>
    <mergeCell ref="E42:E43"/>
    <mergeCell ref="F42:F43"/>
    <mergeCell ref="J27:J32"/>
    <mergeCell ref="L27:L32"/>
    <mergeCell ref="B29:B30"/>
    <mergeCell ref="C29:C30"/>
    <mergeCell ref="H29:H30"/>
    <mergeCell ref="B31:B32"/>
    <mergeCell ref="C31:C32"/>
    <mergeCell ref="L42:L43"/>
    <mergeCell ref="B44:B45"/>
    <mergeCell ref="E44:E49"/>
    <mergeCell ref="G44:G49"/>
    <mergeCell ref="H44:H45"/>
    <mergeCell ref="J44:J49"/>
    <mergeCell ref="L44:L49"/>
    <mergeCell ref="B46:B47"/>
    <mergeCell ref="H46:H47"/>
    <mergeCell ref="G42:G43"/>
    <mergeCell ref="B48:B49"/>
    <mergeCell ref="H48:H49"/>
    <mergeCell ref="B50:B51"/>
    <mergeCell ref="E50:E55"/>
    <mergeCell ref="G50:G55"/>
    <mergeCell ref="K42:K43"/>
    <mergeCell ref="H42:H43"/>
    <mergeCell ref="I42:I43"/>
    <mergeCell ref="J42:J43"/>
    <mergeCell ref="C42:C43"/>
    <mergeCell ref="B56:B57"/>
    <mergeCell ref="E56:E61"/>
    <mergeCell ref="G56:G61"/>
    <mergeCell ref="J56:J61"/>
    <mergeCell ref="J50:J55"/>
    <mergeCell ref="L50:L55"/>
    <mergeCell ref="B52:B53"/>
    <mergeCell ref="B54:B55"/>
    <mergeCell ref="L56:L61"/>
    <mergeCell ref="B58:B59"/>
    <mergeCell ref="B60:B61"/>
    <mergeCell ref="B62:B63"/>
    <mergeCell ref="E62:E67"/>
    <mergeCell ref="G62:G67"/>
    <mergeCell ref="J62:J67"/>
    <mergeCell ref="L62:L67"/>
    <mergeCell ref="B64:B65"/>
    <mergeCell ref="B66:B67"/>
    <mergeCell ref="G77:G78"/>
    <mergeCell ref="H77:H78"/>
    <mergeCell ref="I77:I78"/>
    <mergeCell ref="J77:J78"/>
    <mergeCell ref="C77:C78"/>
    <mergeCell ref="D77:D78"/>
    <mergeCell ref="E77:E78"/>
    <mergeCell ref="F77:F78"/>
    <mergeCell ref="K77:K78"/>
    <mergeCell ref="L77:L78"/>
    <mergeCell ref="B79:B80"/>
    <mergeCell ref="E79:E84"/>
    <mergeCell ref="G79:G84"/>
    <mergeCell ref="H79:H80"/>
    <mergeCell ref="J79:J84"/>
    <mergeCell ref="L79:L84"/>
    <mergeCell ref="B81:B82"/>
    <mergeCell ref="H81:H82"/>
    <mergeCell ref="J85:J90"/>
    <mergeCell ref="L85:L90"/>
    <mergeCell ref="B87:B88"/>
    <mergeCell ref="B89:B90"/>
    <mergeCell ref="B83:B84"/>
    <mergeCell ref="H83:H84"/>
    <mergeCell ref="B85:B86"/>
    <mergeCell ref="E85:E90"/>
    <mergeCell ref="G85:G90"/>
    <mergeCell ref="L97:L102"/>
    <mergeCell ref="B99:B100"/>
    <mergeCell ref="B101:B102"/>
    <mergeCell ref="B91:B92"/>
    <mergeCell ref="E91:E96"/>
    <mergeCell ref="G91:G96"/>
    <mergeCell ref="J91:J96"/>
    <mergeCell ref="D112:D113"/>
    <mergeCell ref="E112:E113"/>
    <mergeCell ref="F112:F113"/>
    <mergeCell ref="L91:L96"/>
    <mergeCell ref="B93:B94"/>
    <mergeCell ref="B95:B96"/>
    <mergeCell ref="B97:B98"/>
    <mergeCell ref="E97:E102"/>
    <mergeCell ref="G97:G102"/>
    <mergeCell ref="J97:J102"/>
    <mergeCell ref="L112:L113"/>
    <mergeCell ref="B114:B115"/>
    <mergeCell ref="E114:E119"/>
    <mergeCell ref="G114:G119"/>
    <mergeCell ref="H114:H115"/>
    <mergeCell ref="J114:J119"/>
    <mergeCell ref="L114:L119"/>
    <mergeCell ref="B116:B117"/>
    <mergeCell ref="H116:H117"/>
    <mergeCell ref="G112:G113"/>
    <mergeCell ref="B118:B119"/>
    <mergeCell ref="H118:H119"/>
    <mergeCell ref="B120:B121"/>
    <mergeCell ref="E120:E125"/>
    <mergeCell ref="G120:G125"/>
    <mergeCell ref="K112:K113"/>
    <mergeCell ref="H112:H113"/>
    <mergeCell ref="I112:I113"/>
    <mergeCell ref="J112:J113"/>
    <mergeCell ref="C112:C113"/>
    <mergeCell ref="B126:B127"/>
    <mergeCell ref="E126:E131"/>
    <mergeCell ref="G126:G131"/>
    <mergeCell ref="J126:J131"/>
    <mergeCell ref="J120:J125"/>
    <mergeCell ref="L120:L125"/>
    <mergeCell ref="B122:B123"/>
    <mergeCell ref="B124:B125"/>
    <mergeCell ref="L126:L131"/>
    <mergeCell ref="B128:B129"/>
    <mergeCell ref="B130:B131"/>
    <mergeCell ref="B132:B133"/>
    <mergeCell ref="E132:E137"/>
    <mergeCell ref="G132:G137"/>
    <mergeCell ref="J132:J137"/>
    <mergeCell ref="L132:L137"/>
    <mergeCell ref="B134:B135"/>
    <mergeCell ref="B136:B137"/>
  </mergeCells>
  <conditionalFormatting sqref="F55 F61 F67 K49 K55 K61 K67 F49 F32 K32 K14 K20 K26 F90 F96 F102 K84 K90 K96 K102 F84 F125 F131 F137 K119 K125 K131 K137 F119">
    <cfRule type="cellIs" priority="1" dxfId="0" operator="greaterThan" stopIfTrue="1">
      <formula>0.0105</formula>
    </cfRule>
  </conditionalFormatting>
  <dataValidations count="1">
    <dataValidation type="whole" allowBlank="1" showInputMessage="1" showErrorMessage="1" sqref="C25 H44 H59:H60 H66 C44:C45 C49 C59:C60 C66 H31 C9 H24:H25 C31 H9:H10 H14 H79 H94:H95 H101 C79:C80 C84 C94:C95 C101 H114 H129:H130 H136 C114:C115 C119 C129:C130 C136">
      <formula1>1</formula1>
      <formula2>31</formula2>
    </dataValidation>
  </dataValidations>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sheetPr codeName="Sheet12">
    <pageSetUpPr fitToPage="1"/>
  </sheetPr>
  <dimension ref="B4:C22"/>
  <sheetViews>
    <sheetView showGridLines="0" showRowColHeaders="0" zoomScalePageLayoutView="0" workbookViewId="0" topLeftCell="A1">
      <selection activeCell="B18" sqref="B18:C19"/>
    </sheetView>
  </sheetViews>
  <sheetFormatPr defaultColWidth="9.140625" defaultRowHeight="12.75"/>
  <cols>
    <col min="1" max="1" width="3.00390625" style="0" customWidth="1"/>
    <col min="2" max="2" width="14.00390625" style="0" customWidth="1"/>
    <col min="3" max="3" width="72.421875" style="0" customWidth="1"/>
  </cols>
  <sheetData>
    <row r="4" spans="2:3" ht="15.75">
      <c r="B4" s="313" t="s">
        <v>154</v>
      </c>
      <c r="C4" s="23"/>
    </row>
    <row r="5" ht="12.75">
      <c r="B5" s="303"/>
    </row>
    <row r="6" ht="12.75">
      <c r="B6" s="303" t="s">
        <v>164</v>
      </c>
    </row>
    <row r="7" ht="12.75">
      <c r="B7" s="303" t="s">
        <v>167</v>
      </c>
    </row>
    <row r="8" ht="13.5" thickBot="1"/>
    <row r="9" spans="2:3" ht="15.75">
      <c r="B9" s="311" t="s">
        <v>168</v>
      </c>
      <c r="C9" s="312"/>
    </row>
    <row r="10" spans="2:3" ht="16.5" customHeight="1">
      <c r="B10" s="304" t="s">
        <v>155</v>
      </c>
      <c r="C10" s="305" t="s">
        <v>156</v>
      </c>
    </row>
    <row r="11" spans="2:3" ht="38.25">
      <c r="B11" s="306" t="s">
        <v>158</v>
      </c>
      <c r="C11" s="307" t="s">
        <v>157</v>
      </c>
    </row>
    <row r="12" spans="2:3" ht="38.25">
      <c r="B12" s="306" t="s">
        <v>159</v>
      </c>
      <c r="C12" s="307" t="s">
        <v>160</v>
      </c>
    </row>
    <row r="13" spans="2:3" ht="38.25">
      <c r="B13" s="306" t="s">
        <v>173</v>
      </c>
      <c r="C13" s="307" t="s">
        <v>161</v>
      </c>
    </row>
    <row r="14" spans="2:3" ht="51">
      <c r="B14" s="308" t="s">
        <v>162</v>
      </c>
      <c r="C14" s="307" t="s">
        <v>169</v>
      </c>
    </row>
    <row r="15" spans="2:3" ht="12.75">
      <c r="B15" s="433" t="s">
        <v>166</v>
      </c>
      <c r="C15" s="435" t="s">
        <v>170</v>
      </c>
    </row>
    <row r="16" spans="2:3" ht="12.75">
      <c r="B16" s="434"/>
      <c r="C16" s="436"/>
    </row>
    <row r="17" spans="2:3" ht="26.25" thickBot="1">
      <c r="B17" s="309" t="s">
        <v>171</v>
      </c>
      <c r="C17" s="310" t="s">
        <v>163</v>
      </c>
    </row>
    <row r="18" spans="2:3" ht="21" customHeight="1">
      <c r="B18" s="437" t="s">
        <v>172</v>
      </c>
      <c r="C18" s="438"/>
    </row>
    <row r="19" spans="2:3" ht="66.75" customHeight="1" thickBot="1">
      <c r="B19" s="439"/>
      <c r="C19" s="440"/>
    </row>
    <row r="22" ht="14.25">
      <c r="B22" s="314"/>
    </row>
  </sheetData>
  <sheetProtection sheet="1" objects="1" scenarios="1"/>
  <mergeCells count="3">
    <mergeCell ref="B15:B16"/>
    <mergeCell ref="C15:C16"/>
    <mergeCell ref="B18:C19"/>
  </mergeCells>
  <printOptions horizontalCentered="1"/>
  <pageMargins left="0.75" right="0.75" top="1" bottom="1" header="0.5" footer="0.5"/>
  <pageSetup fitToHeight="1" fitToWidth="1" horizontalDpi="600" verticalDpi="600" orientation="portrait" r:id="rId2"/>
  <headerFooter alignWithMargins="0">
    <oddFooter>&amp;L&amp;F&amp;C&amp;A</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GSchott</dc:creator>
  <cp:keywords/>
  <dc:description/>
  <cp:lastModifiedBy>Little, Amy@Waterboards</cp:lastModifiedBy>
  <cp:lastPrinted>2008-01-09T22:11:24Z</cp:lastPrinted>
  <dcterms:created xsi:type="dcterms:W3CDTF">2001-12-22T16:47:23Z</dcterms:created>
  <dcterms:modified xsi:type="dcterms:W3CDTF">2016-01-13T19:50:14Z</dcterms:modified>
  <cp:category/>
  <cp:version/>
  <cp:contentType/>
  <cp:contentStatus/>
</cp:coreProperties>
</file>